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6348" activeTab="0"/>
  </bookViews>
  <sheets>
    <sheet name="Medical, Dental Estimator" sheetId="1" r:id="rId1"/>
    <sheet name="Medical Plan Comparison Chart" sheetId="2" r:id="rId2"/>
    <sheet name="G3" sheetId="3" state="hidden" r:id="rId3"/>
  </sheets>
  <definedNames>
    <definedName name="_xlfn.IFERROR" hidden="1">#NAME?</definedName>
    <definedName name="Eligibility_Group">'Medical, Dental Estimator'!$D$51:$D$52</definedName>
    <definedName name="EligibilityGroups">'Medical, Dental Estimator'!$D$50:$D$52</definedName>
    <definedName name="Plan_Names">'Medical, Dental Estimator'!$G$55:$G$65</definedName>
    <definedName name="_xlnm.Print_Area" localSheetId="1">'Medical Plan Comparison Chart'!$A$1:$R$36</definedName>
    <definedName name="_xlnm.Print_Area" localSheetId="0">'Medical, Dental Estimator'!$A$1:$I$45</definedName>
  </definedNames>
  <calcPr fullCalcOnLoad="1"/>
</workbook>
</file>

<file path=xl/sharedStrings.xml><?xml version="1.0" encoding="utf-8"?>
<sst xmlns="http://schemas.openxmlformats.org/spreadsheetml/2006/main" count="602" uniqueCount="255">
  <si>
    <t>Total Monthly
Premium</t>
  </si>
  <si>
    <t>Maximum
UC Contribution</t>
  </si>
  <si>
    <t>UC Pays</t>
  </si>
  <si>
    <t>Retiree Pays</t>
  </si>
  <si>
    <t>Medicare Part B
Reimbursement</t>
  </si>
  <si>
    <t>PLAN+CVGLEVEL</t>
  </si>
  <si>
    <t>U</t>
  </si>
  <si>
    <t>UC</t>
  </si>
  <si>
    <t>UA</t>
  </si>
  <si>
    <t>UAC</t>
  </si>
  <si>
    <t>M</t>
  </si>
  <si>
    <t>MM</t>
  </si>
  <si>
    <t>MC</t>
  </si>
  <si>
    <t>MA</t>
  </si>
  <si>
    <t>MAC</t>
  </si>
  <si>
    <t>MMM</t>
  </si>
  <si>
    <t>MMC</t>
  </si>
  <si>
    <t xml:space="preserve">Key:  </t>
  </si>
  <si>
    <r>
      <rPr>
        <b/>
        <sz val="9"/>
        <color indexed="56"/>
        <rFont val="Calibri"/>
        <family val="2"/>
      </rPr>
      <t>U</t>
    </r>
    <r>
      <rPr>
        <sz val="9"/>
        <color indexed="56"/>
        <rFont val="Calibri"/>
        <family val="2"/>
      </rPr>
      <t xml:space="preserve"> = Retiree</t>
    </r>
  </si>
  <si>
    <t>Note for those with Medicare</t>
  </si>
  <si>
    <r>
      <rPr>
        <b/>
        <sz val="9"/>
        <color indexed="56"/>
        <rFont val="Calibri"/>
        <family val="2"/>
      </rPr>
      <t>UC</t>
    </r>
    <r>
      <rPr>
        <sz val="9"/>
        <color indexed="56"/>
        <rFont val="Calibri"/>
        <family val="2"/>
      </rPr>
      <t xml:space="preserve"> = Retiree + Child(ren)</t>
    </r>
  </si>
  <si>
    <t xml:space="preserve"> If the retiree or any covered dependents</t>
  </si>
  <si>
    <r>
      <rPr>
        <b/>
        <sz val="9"/>
        <color indexed="56"/>
        <rFont val="Calibri"/>
        <family val="2"/>
      </rPr>
      <t>UA</t>
    </r>
    <r>
      <rPr>
        <sz val="9"/>
        <color indexed="56"/>
        <rFont val="Calibri"/>
        <family val="2"/>
      </rPr>
      <t xml:space="preserve"> = Retiree + Adult</t>
    </r>
  </si>
  <si>
    <r>
      <t xml:space="preserve"> have </t>
    </r>
    <r>
      <rPr>
        <sz val="10"/>
        <color indexed="56"/>
        <rFont val="Calibri"/>
        <family val="2"/>
      </rPr>
      <t>Medicare, don't forget to consider</t>
    </r>
  </si>
  <si>
    <r>
      <rPr>
        <b/>
        <sz val="9"/>
        <color indexed="56"/>
        <rFont val="Calibri"/>
        <family val="2"/>
      </rPr>
      <t xml:space="preserve">UAC </t>
    </r>
    <r>
      <rPr>
        <sz val="9"/>
        <color indexed="56"/>
        <rFont val="Calibri"/>
        <family val="2"/>
      </rPr>
      <t>= Retiree + Adult + Child(ren)</t>
    </r>
  </si>
  <si>
    <t xml:space="preserve"> additional Medicare premium costs; see:</t>
  </si>
  <si>
    <r>
      <rPr>
        <b/>
        <sz val="9"/>
        <color indexed="56"/>
        <rFont val="Calibri"/>
        <family val="2"/>
      </rPr>
      <t>M</t>
    </r>
    <r>
      <rPr>
        <sz val="9"/>
        <color indexed="56"/>
        <rFont val="Calibri"/>
        <family val="2"/>
      </rPr>
      <t xml:space="preserve"> = Medicare-eligible Retiree</t>
    </r>
  </si>
  <si>
    <t>www.medicare.gov</t>
  </si>
  <si>
    <r>
      <rPr>
        <b/>
        <sz val="9"/>
        <color indexed="56"/>
        <rFont val="Calibri"/>
        <family val="2"/>
      </rPr>
      <t>MM</t>
    </r>
    <r>
      <rPr>
        <sz val="9"/>
        <color indexed="56"/>
        <rFont val="Calibri"/>
        <family val="2"/>
      </rPr>
      <t xml:space="preserve"> = Medicare-eligible Retiree + Medicare-eligible Adult or Child</t>
    </r>
  </si>
  <si>
    <r>
      <rPr>
        <b/>
        <sz val="9"/>
        <color indexed="56"/>
        <rFont val="Calibri"/>
        <family val="2"/>
      </rPr>
      <t>MC</t>
    </r>
    <r>
      <rPr>
        <sz val="9"/>
        <color indexed="56"/>
        <rFont val="Calibri"/>
        <family val="2"/>
      </rPr>
      <t xml:space="preserve"> = Medicare-eligible Retiree + Child(ren) </t>
    </r>
    <r>
      <rPr>
        <b/>
        <sz val="9"/>
        <color indexed="56"/>
        <rFont val="Calibri"/>
        <family val="2"/>
      </rPr>
      <t>OR</t>
    </r>
    <r>
      <rPr>
        <sz val="9"/>
        <color indexed="56"/>
        <rFont val="Calibri"/>
        <family val="2"/>
      </rPr>
      <t xml:space="preserve"> Retiree + Medicare-eligible Child</t>
    </r>
  </si>
  <si>
    <r>
      <rPr>
        <b/>
        <sz val="9"/>
        <color indexed="56"/>
        <rFont val="Calibri"/>
        <family val="2"/>
      </rPr>
      <t>MA</t>
    </r>
    <r>
      <rPr>
        <sz val="9"/>
        <color indexed="56"/>
        <rFont val="Calibri"/>
        <family val="2"/>
      </rPr>
      <t xml:space="preserve"> = Medicare-eligible Retiree + Adult </t>
    </r>
    <r>
      <rPr>
        <b/>
        <sz val="9"/>
        <color indexed="56"/>
        <rFont val="Calibri"/>
        <family val="2"/>
      </rPr>
      <t>OR</t>
    </r>
    <r>
      <rPr>
        <sz val="9"/>
        <color indexed="56"/>
        <rFont val="Calibri"/>
        <family val="2"/>
      </rPr>
      <t xml:space="preserve"> Retiree + Medicare-eligible Adult</t>
    </r>
  </si>
  <si>
    <r>
      <rPr>
        <b/>
        <sz val="9"/>
        <color indexed="56"/>
        <rFont val="Calibri"/>
        <family val="2"/>
      </rPr>
      <t>MAC</t>
    </r>
    <r>
      <rPr>
        <sz val="9"/>
        <color indexed="56"/>
        <rFont val="Calibri"/>
        <family val="2"/>
      </rPr>
      <t xml:space="preserve"> = M-eligible Retiree + Adult + Child(ren) </t>
    </r>
    <r>
      <rPr>
        <b/>
        <sz val="9"/>
        <color indexed="56"/>
        <rFont val="Calibri"/>
        <family val="2"/>
      </rPr>
      <t>OR</t>
    </r>
    <r>
      <rPr>
        <sz val="9"/>
        <color indexed="56"/>
        <rFont val="Calibri"/>
        <family val="2"/>
      </rPr>
      <t xml:space="preserve"> Retiree + M-eligible Adult + Child(ren) </t>
    </r>
    <r>
      <rPr>
        <b/>
        <sz val="9"/>
        <color indexed="56"/>
        <rFont val="Calibri"/>
        <family val="2"/>
      </rPr>
      <t>OR</t>
    </r>
    <r>
      <rPr>
        <sz val="9"/>
        <color indexed="56"/>
        <rFont val="Calibri"/>
        <family val="2"/>
      </rPr>
      <t xml:space="preserve"> Retiree + Adult + M-eligible Child</t>
    </r>
  </si>
  <si>
    <r>
      <rPr>
        <b/>
        <sz val="9"/>
        <color indexed="56"/>
        <rFont val="Calibri"/>
        <family val="2"/>
      </rPr>
      <t>MMM</t>
    </r>
    <r>
      <rPr>
        <sz val="9"/>
        <color indexed="56"/>
        <rFont val="Calibri"/>
        <family val="2"/>
      </rPr>
      <t xml:space="preserve"> = Medicare-eligible Retiree + Medicare-eligible Adult + Medicare-eligible Child</t>
    </r>
  </si>
  <si>
    <r>
      <rPr>
        <b/>
        <sz val="9"/>
        <color indexed="56"/>
        <rFont val="Calibri"/>
        <family val="2"/>
      </rPr>
      <t>MMC</t>
    </r>
    <r>
      <rPr>
        <sz val="9"/>
        <color indexed="56"/>
        <rFont val="Calibri"/>
        <family val="2"/>
      </rPr>
      <t xml:space="preserve"> = Medicare-eligible Retiree + Medicare-eligible Adult + Child(ren) </t>
    </r>
    <r>
      <rPr>
        <b/>
        <sz val="9"/>
        <color indexed="56"/>
        <rFont val="Calibri"/>
        <family val="2"/>
      </rPr>
      <t>OR</t>
    </r>
    <r>
      <rPr>
        <sz val="9"/>
        <color indexed="56"/>
        <rFont val="Calibri"/>
        <family val="2"/>
      </rPr>
      <t xml:space="preserve"> M-eligible Retiree + Adult + M-eligible Child</t>
    </r>
  </si>
  <si>
    <r>
      <rPr>
        <b/>
        <sz val="9"/>
        <color indexed="56"/>
        <rFont val="Calibri"/>
        <family val="2"/>
      </rPr>
      <t xml:space="preserve">               OR</t>
    </r>
    <r>
      <rPr>
        <sz val="9"/>
        <color indexed="56"/>
        <rFont val="Calibri"/>
        <family val="2"/>
      </rPr>
      <t xml:space="preserve"> Retiree + Medicare-eligible Adult + Medicare-eligible Child</t>
    </r>
  </si>
  <si>
    <t>UC Care PPO/UC Medicare PPO</t>
  </si>
  <si>
    <t>UC Medicare PPO</t>
  </si>
  <si>
    <t>UC Medicare PPO without Rx</t>
  </si>
  <si>
    <t>Delta Dental PPO</t>
  </si>
  <si>
    <t>Part B Max</t>
  </si>
  <si>
    <t>Plan</t>
  </si>
  <si>
    <t>Total premium</t>
  </si>
  <si>
    <t>Maximum UC Contribution</t>
  </si>
  <si>
    <t>N/A</t>
  </si>
  <si>
    <t>UC Medicare PPO U</t>
  </si>
  <si>
    <t>UC Medicare PPO UC</t>
  </si>
  <si>
    <t>UC Medicare PPO UA</t>
  </si>
  <si>
    <t>UC Medicare PPO UAC</t>
  </si>
  <si>
    <t>UC Medicare PPO M</t>
  </si>
  <si>
    <t>UC Medicare PPO MM</t>
  </si>
  <si>
    <t>UC Medicare PPO MC</t>
  </si>
  <si>
    <t>UC Medicare PPO MA</t>
  </si>
  <si>
    <t>UC Medicare PPO MAC</t>
  </si>
  <si>
    <t>UC Medicare PPO MMM</t>
  </si>
  <si>
    <t>UC Medicare PPO MMC</t>
  </si>
  <si>
    <t>UC Medicare PPO without Rx U</t>
  </si>
  <si>
    <t>UC Medicare PPO without Rx UC</t>
  </si>
  <si>
    <t>UC Medicare PPO without Rx UA</t>
  </si>
  <si>
    <t>UC Medicare PPO without Rx UAC</t>
  </si>
  <si>
    <t>UC Medicare PPO without Rx M</t>
  </si>
  <si>
    <t>UC Medicare PPO without Rx MM</t>
  </si>
  <si>
    <t>UC Medicare PPO without Rx MC</t>
  </si>
  <si>
    <t>UC Medicare PPO without Rx MA</t>
  </si>
  <si>
    <t>UC Medicare PPO without Rx MAC</t>
  </si>
  <si>
    <t>UC Medicare PPO without Rx MMM</t>
  </si>
  <si>
    <t>UC Medicare PPO without Rx MMC</t>
  </si>
  <si>
    <t>UC Care PPO/UC Medicare PPO U</t>
  </si>
  <si>
    <t>UC Care PPO/UC Medicare PPO UC</t>
  </si>
  <si>
    <t>UC Care PPO/UC Medicare PPO UA</t>
  </si>
  <si>
    <t>UC Care PPO/UC Medicare PPO UAC</t>
  </si>
  <si>
    <t>UC Care PPO/UC Medicare PPO M</t>
  </si>
  <si>
    <t>UC Care PPO/UC Medicare PPO MM</t>
  </si>
  <si>
    <t>UC Care PPO/UC Medicare PPO MC</t>
  </si>
  <si>
    <t>UC Care PPO/UC Medicare PPO MA</t>
  </si>
  <si>
    <t>UC Care PPO/UC Medicare PPO MAC</t>
  </si>
  <si>
    <t>UC Care PPO/UC Medicare PPO MMM</t>
  </si>
  <si>
    <t>UC Care PPO/UC Medicare PPO MMC</t>
  </si>
  <si>
    <t>Delta Dental PPO U</t>
  </si>
  <si>
    <t>Delta Dental PPO UC</t>
  </si>
  <si>
    <t>Delta Dental PPO UA</t>
  </si>
  <si>
    <t>Delta Dental PPO UAC</t>
  </si>
  <si>
    <t>Delta Dental PPO M</t>
  </si>
  <si>
    <t>Delta Dental PPO MM</t>
  </si>
  <si>
    <t>Delta Dental PPO MC</t>
  </si>
  <si>
    <t>Delta Dental PPO MA</t>
  </si>
  <si>
    <t>Delta Dental PPO MAC</t>
  </si>
  <si>
    <t>Delta Dental PPO MMM</t>
  </si>
  <si>
    <t>Delta Dental PPO MMC</t>
  </si>
  <si>
    <t>XU</t>
  </si>
  <si>
    <t>XUC</t>
  </si>
  <si>
    <t>XUA</t>
  </si>
  <si>
    <t>XUAC</t>
  </si>
  <si>
    <t>XM</t>
  </si>
  <si>
    <t>XMM</t>
  </si>
  <si>
    <t>XMC</t>
  </si>
  <si>
    <t>XMA</t>
  </si>
  <si>
    <t>XMAC</t>
  </si>
  <si>
    <t>XMMC</t>
  </si>
  <si>
    <t>Net
Monthly
Premium</t>
  </si>
  <si>
    <r>
      <rPr>
        <b/>
        <sz val="8"/>
        <color indexed="56"/>
        <rFont val="Calibri"/>
        <family val="2"/>
      </rPr>
      <t>U</t>
    </r>
    <r>
      <rPr>
        <sz val="8"/>
        <color indexed="56"/>
        <rFont val="Calibri"/>
        <family val="2"/>
      </rPr>
      <t xml:space="preserve"> = Retiree</t>
    </r>
  </si>
  <si>
    <r>
      <rPr>
        <b/>
        <sz val="8"/>
        <color indexed="56"/>
        <rFont val="Calibri"/>
        <family val="2"/>
      </rPr>
      <t>MC</t>
    </r>
    <r>
      <rPr>
        <sz val="8"/>
        <color indexed="56"/>
        <rFont val="Calibri"/>
        <family val="2"/>
      </rPr>
      <t xml:space="preserve"> = Medicare-eligible Retiree + Child(ren) </t>
    </r>
    <r>
      <rPr>
        <b/>
        <sz val="8"/>
        <color indexed="56"/>
        <rFont val="Calibri"/>
        <family val="2"/>
      </rPr>
      <t>OR</t>
    </r>
    <r>
      <rPr>
        <sz val="8"/>
        <color indexed="56"/>
        <rFont val="Calibri"/>
        <family val="2"/>
      </rPr>
      <t xml:space="preserve"> Retiree + Medicare-eligible Child</t>
    </r>
  </si>
  <si>
    <r>
      <rPr>
        <b/>
        <sz val="8"/>
        <color indexed="56"/>
        <rFont val="Calibri"/>
        <family val="2"/>
      </rPr>
      <t>UC</t>
    </r>
    <r>
      <rPr>
        <sz val="8"/>
        <color indexed="56"/>
        <rFont val="Calibri"/>
        <family val="2"/>
      </rPr>
      <t xml:space="preserve"> = Retiree + Child(ren)</t>
    </r>
  </si>
  <si>
    <r>
      <rPr>
        <b/>
        <sz val="8"/>
        <color indexed="56"/>
        <rFont val="Calibri"/>
        <family val="2"/>
      </rPr>
      <t>MA</t>
    </r>
    <r>
      <rPr>
        <sz val="8"/>
        <color indexed="56"/>
        <rFont val="Calibri"/>
        <family val="2"/>
      </rPr>
      <t xml:space="preserve"> = Medicare-eligible Retiree + Adult </t>
    </r>
    <r>
      <rPr>
        <b/>
        <sz val="8"/>
        <color indexed="56"/>
        <rFont val="Calibri"/>
        <family val="2"/>
      </rPr>
      <t>OR</t>
    </r>
    <r>
      <rPr>
        <sz val="8"/>
        <color indexed="56"/>
        <rFont val="Calibri"/>
        <family val="2"/>
      </rPr>
      <t xml:space="preserve"> Retiree + Medicare-eligible Adult</t>
    </r>
  </si>
  <si>
    <r>
      <rPr>
        <b/>
        <sz val="8"/>
        <color indexed="56"/>
        <rFont val="Calibri"/>
        <family val="2"/>
      </rPr>
      <t>UA</t>
    </r>
    <r>
      <rPr>
        <sz val="8"/>
        <color indexed="56"/>
        <rFont val="Calibri"/>
        <family val="2"/>
      </rPr>
      <t xml:space="preserve"> = Retiree + Adult</t>
    </r>
  </si>
  <si>
    <r>
      <rPr>
        <b/>
        <sz val="8"/>
        <color indexed="56"/>
        <rFont val="Calibri"/>
        <family val="2"/>
      </rPr>
      <t>MAC</t>
    </r>
    <r>
      <rPr>
        <sz val="8"/>
        <color indexed="56"/>
        <rFont val="Calibri"/>
        <family val="2"/>
      </rPr>
      <t xml:space="preserve"> = M-eligible Retiree + Adult + Child(ren) </t>
    </r>
    <r>
      <rPr>
        <b/>
        <sz val="8"/>
        <color indexed="56"/>
        <rFont val="Calibri"/>
        <family val="2"/>
      </rPr>
      <t>OR</t>
    </r>
    <r>
      <rPr>
        <sz val="8"/>
        <color indexed="56"/>
        <rFont val="Calibri"/>
        <family val="2"/>
      </rPr>
      <t xml:space="preserve"> Retiree + M-eligible Adult + Child(ren) </t>
    </r>
    <r>
      <rPr>
        <b/>
        <sz val="8"/>
        <color indexed="56"/>
        <rFont val="Calibri"/>
        <family val="2"/>
      </rPr>
      <t>OR</t>
    </r>
    <r>
      <rPr>
        <sz val="8"/>
        <color indexed="56"/>
        <rFont val="Calibri"/>
        <family val="2"/>
      </rPr>
      <t xml:space="preserve"> Retiree + Adult + M-eligible Child</t>
    </r>
  </si>
  <si>
    <r>
      <rPr>
        <b/>
        <sz val="8"/>
        <color indexed="56"/>
        <rFont val="Calibri"/>
        <family val="2"/>
      </rPr>
      <t xml:space="preserve">UAC </t>
    </r>
    <r>
      <rPr>
        <sz val="8"/>
        <color indexed="56"/>
        <rFont val="Calibri"/>
        <family val="2"/>
      </rPr>
      <t>= Retiree + Adult + Child(ren)</t>
    </r>
  </si>
  <si>
    <r>
      <rPr>
        <b/>
        <sz val="8"/>
        <color indexed="56"/>
        <rFont val="Calibri"/>
        <family val="2"/>
      </rPr>
      <t>MMM</t>
    </r>
    <r>
      <rPr>
        <sz val="8"/>
        <color indexed="56"/>
        <rFont val="Calibri"/>
        <family val="2"/>
      </rPr>
      <t xml:space="preserve"> = Medicare-eligible Retiree + Medicare-eligible Adult + Medicare-eligible Child</t>
    </r>
  </si>
  <si>
    <r>
      <rPr>
        <b/>
        <sz val="8"/>
        <color indexed="56"/>
        <rFont val="Calibri"/>
        <family val="2"/>
      </rPr>
      <t>M</t>
    </r>
    <r>
      <rPr>
        <sz val="8"/>
        <color indexed="56"/>
        <rFont val="Calibri"/>
        <family val="2"/>
      </rPr>
      <t xml:space="preserve"> = Medicare-eligible Retiree</t>
    </r>
  </si>
  <si>
    <r>
      <rPr>
        <b/>
        <sz val="8"/>
        <color indexed="56"/>
        <rFont val="Calibri"/>
        <family val="2"/>
      </rPr>
      <t>MMC</t>
    </r>
    <r>
      <rPr>
        <sz val="8"/>
        <color indexed="56"/>
        <rFont val="Calibri"/>
        <family val="2"/>
      </rPr>
      <t xml:space="preserve"> = Medicare-eligible Retiree + Medicare-eligible Adult + Child(ren) </t>
    </r>
    <r>
      <rPr>
        <b/>
        <sz val="8"/>
        <color indexed="56"/>
        <rFont val="Calibri"/>
        <family val="2"/>
      </rPr>
      <t>OR</t>
    </r>
    <r>
      <rPr>
        <sz val="8"/>
        <color indexed="56"/>
        <rFont val="Calibri"/>
        <family val="2"/>
      </rPr>
      <t xml:space="preserve"> M-eligible Retiree + Adult + M-eligible Child</t>
    </r>
  </si>
  <si>
    <r>
      <rPr>
        <b/>
        <sz val="8"/>
        <color indexed="56"/>
        <rFont val="Calibri"/>
        <family val="2"/>
      </rPr>
      <t>MM</t>
    </r>
    <r>
      <rPr>
        <sz val="8"/>
        <color indexed="56"/>
        <rFont val="Calibri"/>
        <family val="2"/>
      </rPr>
      <t xml:space="preserve"> = Medicare-eligible Retiree + Medicare-eligible Adult or Child</t>
    </r>
  </si>
  <si>
    <r>
      <rPr>
        <b/>
        <sz val="8"/>
        <color indexed="56"/>
        <rFont val="Calibri"/>
        <family val="2"/>
      </rPr>
      <t xml:space="preserve">               OR</t>
    </r>
    <r>
      <rPr>
        <sz val="8"/>
        <color indexed="56"/>
        <rFont val="Calibri"/>
        <family val="2"/>
      </rPr>
      <t xml:space="preserve"> Retiree + Medicare-eligible Adult + Medicare-eligible Child</t>
    </r>
  </si>
  <si>
    <t>1:</t>
  </si>
  <si>
    <t>2:</t>
  </si>
  <si>
    <t>3:</t>
  </si>
  <si>
    <t>4:</t>
  </si>
  <si>
    <t>Group 3</t>
  </si>
  <si>
    <t>Age</t>
  </si>
  <si>
    <t>Svc Credit</t>
  </si>
  <si>
    <t>% UC contribution</t>
  </si>
  <si>
    <t>Age 20+</t>
  </si>
  <si>
    <t>Svc 65+</t>
  </si>
  <si>
    <t>Combined Tester:</t>
  </si>
  <si>
    <t>20+</t>
  </si>
  <si>
    <t>65+</t>
  </si>
  <si>
    <t>Joined UCRP 1/1/1990–6/30/2013 (Group 2)</t>
  </si>
  <si>
    <t>Joined UCRP/rehired on/after 7/1/2013 (Group 3)</t>
  </si>
  <si>
    <t>Rates based upon:</t>
  </si>
  <si>
    <t>years of UCRP service credit</t>
  </si>
  <si>
    <t>UC contribution toward medical/dental coverage:</t>
  </si>
  <si>
    <t>Age at retirement</t>
  </si>
  <si>
    <t>Years of UCRP service credit at retirement</t>
  </si>
  <si>
    <t>&lt;10?:</t>
  </si>
  <si>
    <t>G2?:</t>
  </si>
  <si>
    <t>^^Rule of 75?^^</t>
  </si>
  <si>
    <t>vvAge+Svc 75?vv</t>
  </si>
  <si>
    <t>Joined UCRP before 1990 (Group 1)</t>
  </si>
  <si>
    <t>50-54</t>
  </si>
  <si>
    <t>55+</t>
  </si>
  <si>
    <t>G1 rules:</t>
  </si>
  <si>
    <t>G3 rules:</t>
  </si>
  <si>
    <r>
      <t>Step 2:</t>
    </r>
    <r>
      <rPr>
        <sz val="10"/>
        <color indexed="56"/>
        <rFont val="Calibri"/>
        <family val="2"/>
      </rPr>
      <t xml:space="preserve">  </t>
    </r>
    <r>
      <rPr>
        <i/>
        <sz val="10"/>
        <color indexed="56"/>
        <rFont val="Calibri"/>
        <family val="2"/>
      </rPr>
      <t>Enter age at retirement in full years.</t>
    </r>
  </si>
  <si>
    <r>
      <t>Step 3:</t>
    </r>
    <r>
      <rPr>
        <sz val="10"/>
        <color indexed="56"/>
        <rFont val="Calibri"/>
        <family val="2"/>
      </rPr>
      <t xml:space="preserve">  </t>
    </r>
    <r>
      <rPr>
        <i/>
        <sz val="10"/>
        <color indexed="56"/>
        <rFont val="Calibri"/>
        <family val="2"/>
      </rPr>
      <t>Enter the number of full years of UC Retirement Plan service credit at retirement.</t>
    </r>
  </si>
  <si>
    <r>
      <t>Step 4:</t>
    </r>
    <r>
      <rPr>
        <sz val="10"/>
        <color indexed="56"/>
        <rFont val="Calibri"/>
        <family val="2"/>
      </rPr>
      <t xml:space="preserve">  </t>
    </r>
    <r>
      <rPr>
        <i/>
        <sz val="10"/>
        <color indexed="56"/>
        <rFont val="Calibri"/>
        <family val="2"/>
      </rPr>
      <t>Choose a health plan to see applicable rates.</t>
    </r>
  </si>
  <si>
    <r>
      <t>Step 5:</t>
    </r>
    <r>
      <rPr>
        <sz val="10"/>
        <color indexed="56"/>
        <rFont val="Calibri"/>
        <family val="2"/>
      </rPr>
      <t xml:space="preserve">  </t>
    </r>
    <r>
      <rPr>
        <i/>
        <sz val="10"/>
        <color indexed="56"/>
        <rFont val="Calibri"/>
        <family val="2"/>
      </rPr>
      <t xml:space="preserve">To compare rates across medical plans, choose the </t>
    </r>
    <r>
      <rPr>
        <b/>
        <i/>
        <sz val="10"/>
        <color indexed="56"/>
        <rFont val="Calibri"/>
        <family val="2"/>
      </rPr>
      <t>Medical Plan Comparison Chart</t>
    </r>
    <r>
      <rPr>
        <i/>
        <sz val="10"/>
        <color indexed="56"/>
        <rFont val="Calibri"/>
        <family val="2"/>
      </rPr>
      <t xml:space="preserve"> tab.</t>
    </r>
  </si>
  <si>
    <t>DeltaCare USA (Dental HMO)</t>
  </si>
  <si>
    <t>DeltaCare USA (Dental HMO) U</t>
  </si>
  <si>
    <t>DeltaCare USA (Dental HMO) UC</t>
  </si>
  <si>
    <t>DeltaCare USA (Dental HMO) UA</t>
  </si>
  <si>
    <t>DeltaCare USA (Dental HMO) UAC</t>
  </si>
  <si>
    <t>DeltaCare USA (Dental HMO) M</t>
  </si>
  <si>
    <t>DeltaCare USA (Dental HMO) MM</t>
  </si>
  <si>
    <t>DeltaCare USA (Dental HMO) MC</t>
  </si>
  <si>
    <t>DeltaCare USA (Dental HMO) MA</t>
  </si>
  <si>
    <t>DeltaCare USA (Dental HMO) MAC</t>
  </si>
  <si>
    <t>DeltaCare USA (Dental HMO) MMM</t>
  </si>
  <si>
    <t>DeltaCare USA (Dental HMO) MMC</t>
  </si>
  <si>
    <t>Kaiser Permanente/Senior Advantage HMO</t>
  </si>
  <si>
    <t>Kaiser Permanente/Senior Advantage HMO U</t>
  </si>
  <si>
    <t>Kaiser Permanente/Senior Advantage HMO UC</t>
  </si>
  <si>
    <t>Kaiser Permanente/Senior Advantage HMO UA</t>
  </si>
  <si>
    <t>Kaiser Permanente/Senior Advantage HMO UAC</t>
  </si>
  <si>
    <t>Kaiser Permanente/Senior Advantage HMO M</t>
  </si>
  <si>
    <t>Kaiser Permanente/Senior Advantage HMO MM</t>
  </si>
  <si>
    <t>Kaiser Permanente/Senior Advantage HMO MC</t>
  </si>
  <si>
    <t>Kaiser Permanente/Senior Advantage HMO MA</t>
  </si>
  <si>
    <t>Kaiser Permanente/Senior Advantage HMO MAC</t>
  </si>
  <si>
    <t>Kaiser Permanente/Senior Advantage HMO MMM</t>
  </si>
  <si>
    <t>Kaiser Permanente/Senior Advantage HMO MMC</t>
  </si>
  <si>
    <t>UC High Option PPO</t>
  </si>
  <si>
    <t>UC High Option PPO U</t>
  </si>
  <si>
    <t>UC High Option PPO UC</t>
  </si>
  <si>
    <t>UC High Option PPO UA</t>
  </si>
  <si>
    <t>UC High Option PPO UAC</t>
  </si>
  <si>
    <t>UC High Option PPO M</t>
  </si>
  <si>
    <t>UC High Option PPO MM</t>
  </si>
  <si>
    <t>UC High Option PPO MC</t>
  </si>
  <si>
    <t>UC High Option PPO MA</t>
  </si>
  <si>
    <t>UC High Option PPO MAC</t>
  </si>
  <si>
    <t>UC High Option PPO MMM</t>
  </si>
  <si>
    <t>UC High Option PPO MMC</t>
  </si>
  <si>
    <t>UC Health Savings Plan PPO</t>
  </si>
  <si>
    <t>UC Health Savings Plan PPO U</t>
  </si>
  <si>
    <t>UC Health Savings Plan PPO UC</t>
  </si>
  <si>
    <t>UC Health Savings Plan PPO UA</t>
  </si>
  <si>
    <t>UC Health Savings Plan PPO UAC</t>
  </si>
  <si>
    <t>UC Health Savings Plan PPO M</t>
  </si>
  <si>
    <t>UC Health Savings Plan PPO MM</t>
  </si>
  <si>
    <t>UC Health Savings Plan PPO MC</t>
  </si>
  <si>
    <t>UC Health Savings Plan PPO MA</t>
  </si>
  <si>
    <t>UC Health Savings Plan PPO MAC</t>
  </si>
  <si>
    <t>UC Health Savings Plan PPO MMM</t>
  </si>
  <si>
    <t>UC Health Savings Plan PPO MMC</t>
  </si>
  <si>
    <t>CORE/UC Medicare PPO</t>
  </si>
  <si>
    <t>CORE/UC Medicare PPO U</t>
  </si>
  <si>
    <t>CORE/UC Medicare PPO UC</t>
  </si>
  <si>
    <t>CORE/UC Medicare PPO UA</t>
  </si>
  <si>
    <t>CORE/UC Medicare PPO UAC</t>
  </si>
  <si>
    <t>CORE/UC Medicare PPO M</t>
  </si>
  <si>
    <t>CORE/UC Medicare PPO MM</t>
  </si>
  <si>
    <t>CORE/UC Medicare PPO MC</t>
  </si>
  <si>
    <t>CORE/UC Medicare PPO MA</t>
  </si>
  <si>
    <t>CORE/UC Medicare PPO MAC</t>
  </si>
  <si>
    <t>CORE/UC Medicare PPO MMM</t>
  </si>
  <si>
    <t>CORE/UC Medicare PPO MMC</t>
  </si>
  <si>
    <t>More information: UC retiree health &amp; welfare benefits eligibility rules</t>
  </si>
  <si>
    <t>UC Medicare Choice</t>
  </si>
  <si>
    <t>UC Blue &amp; Gold HMO/UC Medicare Choice</t>
  </si>
  <si>
    <t>UC Blue &amp; Gold HMO/UC Medicare Choice U</t>
  </si>
  <si>
    <t>UC Blue &amp; Gold HMO/UC Medicare Choice UC</t>
  </si>
  <si>
    <t>UC Blue &amp; Gold HMO/UC Medicare Choice UA</t>
  </si>
  <si>
    <t>UC Blue &amp; Gold HMO/UC Medicare Choice UAC</t>
  </si>
  <si>
    <t>UC Blue &amp; Gold HMO/UC Medicare Choice M</t>
  </si>
  <si>
    <t>UC Blue &amp; Gold HMO/UC Medicare Choice MM</t>
  </si>
  <si>
    <t>UC Blue &amp; Gold HMO/UC Medicare Choice MC</t>
  </si>
  <si>
    <t>UC Blue &amp; Gold HMO/UC Medicare Choice MA</t>
  </si>
  <si>
    <t>UC Blue &amp; Gold HMO/UC Medicare Choice MAC</t>
  </si>
  <si>
    <t>UC Blue &amp; Gold HMO/UC Medicare Choice MMM</t>
  </si>
  <si>
    <t>UC Blue &amp; Gold HMO/UC Medicare Choice MMC</t>
  </si>
  <si>
    <t>UC Medicare Choice U</t>
  </si>
  <si>
    <t>UC Medicare Choice UC</t>
  </si>
  <si>
    <t>UC Medicare Choice UA</t>
  </si>
  <si>
    <t>UC Medicare Choice UAC</t>
  </si>
  <si>
    <t>UC Medicare Choice M</t>
  </si>
  <si>
    <t>UC Medicare Choice MM</t>
  </si>
  <si>
    <t>UC Medicare Choice MC</t>
  </si>
  <si>
    <t>UC Medicare Choice MA</t>
  </si>
  <si>
    <t>UC Medicare Choice MAC</t>
  </si>
  <si>
    <t>UC Medicare Choice MMM</t>
  </si>
  <si>
    <t>UC Medicare Choice MMC</t>
  </si>
  <si>
    <r>
      <rPr>
        <b/>
        <sz val="8"/>
        <color indexed="17"/>
        <rFont val="Calibri"/>
        <family val="2"/>
      </rPr>
      <t>Part B</t>
    </r>
    <r>
      <rPr>
        <b/>
        <sz val="9"/>
        <color indexed="17"/>
        <rFont val="Calibri"/>
        <family val="2"/>
      </rPr>
      <t xml:space="preserve">
</t>
    </r>
    <r>
      <rPr>
        <b/>
        <sz val="7"/>
        <color indexed="17"/>
        <rFont val="Calibri"/>
        <family val="2"/>
      </rPr>
      <t>Reim-bursement</t>
    </r>
  </si>
  <si>
    <t xml:space="preserve"> of the maximum UC contribution toward medical coverage</t>
  </si>
  <si>
    <t xml:space="preserve"> U</t>
  </si>
  <si>
    <t xml:space="preserve"> UC</t>
  </si>
  <si>
    <t xml:space="preserve"> UA</t>
  </si>
  <si>
    <t xml:space="preserve"> UAC</t>
  </si>
  <si>
    <t xml:space="preserve"> M</t>
  </si>
  <si>
    <t xml:space="preserve"> MM</t>
  </si>
  <si>
    <t xml:space="preserve"> MC</t>
  </si>
  <si>
    <t xml:space="preserve"> MA</t>
  </si>
  <si>
    <t xml:space="preserve"> MAC</t>
  </si>
  <si>
    <t xml:space="preserve"> MMM</t>
  </si>
  <si>
    <t xml:space="preserve"> MMC</t>
  </si>
  <si>
    <r>
      <t xml:space="preserve">CORE/
UC Medicare PPO
</t>
    </r>
    <r>
      <rPr>
        <sz val="8"/>
        <color indexed="56"/>
        <rFont val="Calibri"/>
        <family val="2"/>
      </rPr>
      <t xml:space="preserve">(Anthem Blue Cross)
</t>
    </r>
    <r>
      <rPr>
        <b/>
        <sz val="8"/>
        <color indexed="56"/>
        <rFont val="Calibri"/>
        <family val="2"/>
      </rPr>
      <t xml:space="preserve">
</t>
    </r>
    <r>
      <rPr>
        <sz val="8"/>
        <color indexed="56"/>
        <rFont val="Calibri"/>
        <family val="2"/>
      </rPr>
      <t>PPO/PPO</t>
    </r>
  </si>
  <si>
    <r>
      <t xml:space="preserve">UC Blue &amp; Gold HMO </t>
    </r>
    <r>
      <rPr>
        <sz val="8"/>
        <color indexed="56"/>
        <rFont val="Calibri"/>
        <family val="2"/>
      </rPr>
      <t>(Health Net)</t>
    </r>
    <r>
      <rPr>
        <b/>
        <sz val="8"/>
        <color indexed="56"/>
        <rFont val="Calibri"/>
        <family val="2"/>
      </rPr>
      <t xml:space="preserve">/
UC Medicare Choice
</t>
    </r>
    <r>
      <rPr>
        <sz val="8"/>
        <color indexed="56"/>
        <rFont val="Calibri"/>
        <family val="2"/>
      </rPr>
      <t xml:space="preserve">(UnitedHealthcare) </t>
    </r>
    <r>
      <rPr>
        <b/>
        <sz val="8"/>
        <color indexed="56"/>
        <rFont val="Calibri"/>
        <family val="2"/>
      </rPr>
      <t xml:space="preserve">
</t>
    </r>
    <r>
      <rPr>
        <sz val="8"/>
        <color indexed="56"/>
        <rFont val="Calibri"/>
        <family val="2"/>
      </rPr>
      <t>HMO/Medicare Advantage PPO</t>
    </r>
  </si>
  <si>
    <r>
      <t xml:space="preserve">UC Care/
UC Medicare PPO
</t>
    </r>
    <r>
      <rPr>
        <sz val="8"/>
        <color indexed="56"/>
        <rFont val="Calibri"/>
        <family val="2"/>
      </rPr>
      <t xml:space="preserve">(Anthem Blue Cross)
</t>
    </r>
    <r>
      <rPr>
        <b/>
        <sz val="8"/>
        <color indexed="56"/>
        <rFont val="Calibri"/>
        <family val="2"/>
      </rPr>
      <t xml:space="preserve">
</t>
    </r>
    <r>
      <rPr>
        <sz val="8"/>
        <color indexed="56"/>
        <rFont val="Calibri"/>
        <family val="2"/>
      </rPr>
      <t>PPO/PPO</t>
    </r>
  </si>
  <si>
    <r>
      <t xml:space="preserve">UC High Option
</t>
    </r>
    <r>
      <rPr>
        <sz val="8"/>
        <color indexed="56"/>
        <rFont val="Calibri"/>
        <family val="2"/>
      </rPr>
      <t>(Anthem Blue Cross)</t>
    </r>
    <r>
      <rPr>
        <b/>
        <sz val="8"/>
        <color indexed="56"/>
        <rFont val="Calibri"/>
        <family val="2"/>
      </rPr>
      <t xml:space="preserve">
</t>
    </r>
    <r>
      <rPr>
        <sz val="8"/>
        <color indexed="56"/>
        <rFont val="Calibri"/>
        <family val="2"/>
      </rPr>
      <t>PPO</t>
    </r>
  </si>
  <si>
    <r>
      <t xml:space="preserve">UC Medicare PPO
</t>
    </r>
    <r>
      <rPr>
        <sz val="8"/>
        <color indexed="56"/>
        <rFont val="Calibri"/>
        <family val="2"/>
      </rPr>
      <t>(Anthem Blue Cross)</t>
    </r>
    <r>
      <rPr>
        <b/>
        <sz val="8"/>
        <color indexed="56"/>
        <rFont val="Calibri"/>
        <family val="2"/>
      </rPr>
      <t xml:space="preserve">
</t>
    </r>
    <r>
      <rPr>
        <sz val="8"/>
        <color indexed="56"/>
        <rFont val="Calibri"/>
        <family val="2"/>
      </rPr>
      <t>PPO</t>
    </r>
  </si>
  <si>
    <r>
      <t xml:space="preserve">UC Medicare PPO
without Rx
</t>
    </r>
    <r>
      <rPr>
        <sz val="8"/>
        <color indexed="56"/>
        <rFont val="Calibri"/>
        <family val="2"/>
      </rPr>
      <t xml:space="preserve">(Anthem Blue Cross)
</t>
    </r>
    <r>
      <rPr>
        <b/>
        <sz val="8"/>
        <color indexed="56"/>
        <rFont val="Calibri"/>
        <family val="2"/>
      </rPr>
      <t xml:space="preserve">
</t>
    </r>
    <r>
      <rPr>
        <sz val="8"/>
        <color indexed="56"/>
        <rFont val="Calibri"/>
        <family val="2"/>
      </rPr>
      <t>PPO</t>
    </r>
  </si>
  <si>
    <r>
      <t xml:space="preserve">UC Medicare Choice
</t>
    </r>
    <r>
      <rPr>
        <sz val="8"/>
        <color indexed="56"/>
        <rFont val="Calibri"/>
        <family val="2"/>
      </rPr>
      <t xml:space="preserve">(UnitedHealthcare)
</t>
    </r>
    <r>
      <rPr>
        <b/>
        <sz val="8"/>
        <color indexed="56"/>
        <rFont val="Calibri"/>
        <family val="2"/>
      </rPr>
      <t xml:space="preserve">
</t>
    </r>
    <r>
      <rPr>
        <sz val="8"/>
        <color indexed="56"/>
        <rFont val="Calibri"/>
        <family val="2"/>
      </rPr>
      <t>Medicare Advantage PPO</t>
    </r>
  </si>
  <si>
    <r>
      <t xml:space="preserve">Kaiser Permanente/
Senior Advantage
</t>
    </r>
    <r>
      <rPr>
        <sz val="8"/>
        <color indexed="56"/>
        <rFont val="Calibri"/>
        <family val="2"/>
      </rPr>
      <t>HMO/Medicare Advantage HMO</t>
    </r>
  </si>
  <si>
    <r>
      <t xml:space="preserve">UC Health Savings Plan </t>
    </r>
    <r>
      <rPr>
        <sz val="8"/>
        <color indexed="56"/>
        <rFont val="Calibri"/>
        <family val="2"/>
      </rPr>
      <t>(Anthem Blue Cross)
PPO</t>
    </r>
  </si>
  <si>
    <r>
      <t>Step 1:</t>
    </r>
    <r>
      <rPr>
        <sz val="10"/>
        <color indexed="56"/>
        <rFont val="Calibri"/>
        <family val="2"/>
      </rPr>
      <t xml:space="preserve">  </t>
    </r>
    <r>
      <rPr>
        <i/>
        <sz val="10"/>
        <color indexed="56"/>
        <rFont val="Calibri"/>
        <family val="2"/>
      </rPr>
      <t>When did the employee join the UC Retirement Plan? Choose the applicable eligibility group.
· If you left employment without retiring and were later rehired, use the date that you rejoined UCRP. · If you retired but then suspended retirement, use the date that you originally joined UCRP. · Safety members: Choose Group 2.</t>
    </r>
  </si>
  <si>
    <t>* Does not include rates for: Retirees 65+ without Medicare; union rates; rates for those who qualify through UCRP
   Disability; rates for those covered by Via Benefits; postdoctoral scholars; interns/residents; students</t>
  </si>
  <si>
    <t>2023 University of California Retiree Health Plan Premium Estimator*</t>
  </si>
  <si>
    <t>2023 University of California Retiree Medical Plan Premium Comparison Chart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</si>
</sst>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161">
    <font>
      <sz val="11"/>
      <color theme="1"/>
      <name val="Calibri"/>
      <family val="2"/>
    </font>
    <font>
      <sz val="11"/>
      <color indexed="8"/>
      <name val="Calibri"/>
      <family val="2"/>
    </font>
    <font>
      <sz val="10"/>
      <name val="Calibri"/>
      <family val="2"/>
    </font>
    <font>
      <b/>
      <sz val="16"/>
      <color indexed="56"/>
      <name val="Calibri"/>
      <family val="2"/>
    </font>
    <font>
      <sz val="10"/>
      <color indexed="9"/>
      <name val="Calibri"/>
      <family val="2"/>
    </font>
    <font>
      <b/>
      <sz val="10"/>
      <color indexed="56"/>
      <name val="Calibri"/>
      <family val="2"/>
    </font>
    <font>
      <sz val="10"/>
      <color indexed="56"/>
      <name val="Calibri"/>
      <family val="2"/>
    </font>
    <font>
      <i/>
      <sz val="10"/>
      <color indexed="56"/>
      <name val="Calibri"/>
      <family val="2"/>
    </font>
    <font>
      <b/>
      <sz val="10"/>
      <name val="Calibri"/>
      <family val="2"/>
    </font>
    <font>
      <sz val="12"/>
      <name val="Calibri"/>
      <family val="2"/>
    </font>
    <font>
      <b/>
      <sz val="12"/>
      <name val="Calibri"/>
      <family val="2"/>
    </font>
    <font>
      <sz val="12"/>
      <color indexed="9"/>
      <name val="Calibri"/>
      <family val="2"/>
    </font>
    <font>
      <b/>
      <sz val="12"/>
      <color indexed="56"/>
      <name val="Calibri"/>
      <family val="2"/>
    </font>
    <font>
      <b/>
      <sz val="10"/>
      <color indexed="9"/>
      <name val="Calibri"/>
      <family val="2"/>
    </font>
    <font>
      <b/>
      <i/>
      <sz val="9"/>
      <color indexed="56"/>
      <name val="Calibri"/>
      <family val="2"/>
    </font>
    <font>
      <sz val="9"/>
      <color indexed="56"/>
      <name val="Calibri"/>
      <family val="2"/>
    </font>
    <font>
      <b/>
      <sz val="9"/>
      <color indexed="56"/>
      <name val="Calibri"/>
      <family val="2"/>
    </font>
    <font>
      <i/>
      <sz val="9"/>
      <color indexed="56"/>
      <name val="Calibri"/>
      <family val="2"/>
    </font>
    <font>
      <u val="single"/>
      <sz val="10"/>
      <color indexed="30"/>
      <name val="Arial"/>
      <family val="2"/>
    </font>
    <font>
      <sz val="10"/>
      <color indexed="57"/>
      <name val="Calibri"/>
      <family val="2"/>
    </font>
    <font>
      <sz val="9"/>
      <name val="Calibri"/>
      <family val="2"/>
    </font>
    <font>
      <sz val="10"/>
      <color indexed="17"/>
      <name val="Calibri"/>
      <family val="2"/>
    </font>
    <font>
      <sz val="10"/>
      <color indexed="51"/>
      <name val="Calibri"/>
      <family val="2"/>
    </font>
    <font>
      <sz val="12"/>
      <color indexed="51"/>
      <name val="Calibri"/>
      <family val="2"/>
    </font>
    <font>
      <b/>
      <sz val="9"/>
      <color indexed="9"/>
      <name val="Calibri"/>
      <family val="2"/>
    </font>
    <font>
      <b/>
      <sz val="11"/>
      <color indexed="56"/>
      <name val="Calibri"/>
      <family val="2"/>
    </font>
    <font>
      <b/>
      <sz val="9"/>
      <color indexed="10"/>
      <name val="Calibri"/>
      <family val="2"/>
    </font>
    <font>
      <b/>
      <sz val="9"/>
      <color indexed="17"/>
      <name val="Calibri"/>
      <family val="2"/>
    </font>
    <font>
      <b/>
      <i/>
      <sz val="8"/>
      <color indexed="56"/>
      <name val="Calibri"/>
      <family val="2"/>
    </font>
    <font>
      <sz val="8"/>
      <color indexed="56"/>
      <name val="Calibri"/>
      <family val="2"/>
    </font>
    <font>
      <sz val="8"/>
      <color indexed="9"/>
      <name val="Calibri"/>
      <family val="2"/>
    </font>
    <font>
      <sz val="8"/>
      <color indexed="51"/>
      <name val="Calibri"/>
      <family val="2"/>
    </font>
    <font>
      <i/>
      <sz val="8"/>
      <color indexed="56"/>
      <name val="Calibri"/>
      <family val="2"/>
    </font>
    <font>
      <b/>
      <sz val="14"/>
      <color indexed="56"/>
      <name val="Calibri"/>
      <family val="2"/>
    </font>
    <font>
      <b/>
      <sz val="8"/>
      <color indexed="56"/>
      <name val="Calibri"/>
      <family val="2"/>
    </font>
    <font>
      <b/>
      <sz val="8"/>
      <color indexed="17"/>
      <name val="Calibri"/>
      <family val="2"/>
    </font>
    <font>
      <b/>
      <sz val="15"/>
      <color indexed="56"/>
      <name val="Calibri"/>
      <family val="2"/>
    </font>
    <font>
      <b/>
      <i/>
      <sz val="10"/>
      <color indexed="56"/>
      <name val="Calibri"/>
      <family val="2"/>
    </font>
    <font>
      <b/>
      <sz val="11"/>
      <color indexed="8"/>
      <name val="Calibri"/>
      <family val="2"/>
    </font>
    <font>
      <sz val="11"/>
      <color indexed="22"/>
      <name val="Calibri"/>
      <family val="2"/>
    </font>
    <font>
      <b/>
      <sz val="12"/>
      <color indexed="10"/>
      <name val="Calibri"/>
      <family val="2"/>
    </font>
    <font>
      <b/>
      <sz val="12"/>
      <color indexed="17"/>
      <name val="Calibri"/>
      <family val="2"/>
    </font>
    <font>
      <b/>
      <sz val="12"/>
      <color indexed="48"/>
      <name val="Calibri"/>
      <family val="2"/>
    </font>
    <font>
      <sz val="9"/>
      <color indexed="9"/>
      <name val="Calibri"/>
      <family val="2"/>
    </font>
    <font>
      <b/>
      <sz val="11"/>
      <color indexed="9"/>
      <name val="Calibri"/>
      <family val="2"/>
    </font>
    <font>
      <sz val="11"/>
      <color indexed="56"/>
      <name val="Calibri"/>
      <family val="2"/>
    </font>
    <font>
      <b/>
      <u val="single"/>
      <sz val="11"/>
      <color indexed="30"/>
      <name val="Calibri"/>
      <family val="2"/>
    </font>
    <font>
      <b/>
      <sz val="12"/>
      <color indexed="9"/>
      <name val="Calibri"/>
      <family val="2"/>
    </font>
    <font>
      <sz val="10"/>
      <color indexed="53"/>
      <name val="Calibri"/>
      <family val="2"/>
    </font>
    <font>
      <b/>
      <sz val="8"/>
      <color indexed="9"/>
      <name val="Calibri"/>
      <family val="2"/>
    </font>
    <font>
      <b/>
      <sz val="12"/>
      <color indexed="53"/>
      <name val="Calibri"/>
      <family val="2"/>
    </font>
    <font>
      <sz val="12"/>
      <color indexed="53"/>
      <name val="Calibri"/>
      <family val="2"/>
    </font>
    <font>
      <b/>
      <sz val="10"/>
      <color indexed="53"/>
      <name val="Calibri"/>
      <family val="2"/>
    </font>
    <font>
      <sz val="11"/>
      <color indexed="9"/>
      <name val="Calibri"/>
      <family val="2"/>
    </font>
    <font>
      <b/>
      <sz val="8"/>
      <color indexed="10"/>
      <name val="Calibri"/>
      <family val="2"/>
    </font>
    <font>
      <b/>
      <sz val="7"/>
      <color indexed="17"/>
      <name val="Calibri"/>
      <family val="2"/>
    </font>
    <font>
      <b/>
      <sz val="8.5"/>
      <color indexed="10"/>
      <name val="Arial Narrow"/>
      <family val="2"/>
    </font>
    <font>
      <sz val="8.5"/>
      <color indexed="10"/>
      <name val="Arial Narrow"/>
      <family val="2"/>
    </font>
    <font>
      <sz val="8.5"/>
      <color indexed="22"/>
      <name val="Arial Narrow"/>
      <family val="2"/>
    </font>
    <font>
      <sz val="8.5"/>
      <color indexed="9"/>
      <name val="Arial Narrow"/>
      <family val="2"/>
    </font>
    <font>
      <b/>
      <sz val="8.5"/>
      <color indexed="17"/>
      <name val="Arial Narrow"/>
      <family val="2"/>
    </font>
    <font>
      <sz val="8.5"/>
      <color indexed="17"/>
      <name val="Arial Narrow"/>
      <family val="2"/>
    </font>
    <font>
      <b/>
      <sz val="10"/>
      <color indexed="48"/>
      <name val="Calibri"/>
      <family val="2"/>
    </font>
    <font>
      <sz val="9"/>
      <color indexed="51"/>
      <name val="Calibri"/>
      <family val="2"/>
    </font>
    <font>
      <i/>
      <sz val="8"/>
      <color indexed="51"/>
      <name val="Calibri"/>
      <family val="2"/>
    </font>
    <font>
      <i/>
      <sz val="8"/>
      <color indexed="53"/>
      <name val="Calibri"/>
      <family val="2"/>
    </font>
    <font>
      <sz val="8"/>
      <color indexed="53"/>
      <name val="Calibri"/>
      <family val="2"/>
    </font>
    <font>
      <i/>
      <sz val="8"/>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Calibri"/>
      <family val="2"/>
    </font>
    <font>
      <b/>
      <sz val="10"/>
      <color rgb="FF002855"/>
      <name val="Calibri"/>
      <family val="2"/>
    </font>
    <font>
      <sz val="10"/>
      <color rgb="FF002855"/>
      <name val="Calibri"/>
      <family val="2"/>
    </font>
    <font>
      <sz val="12"/>
      <color theme="0"/>
      <name val="Calibri"/>
      <family val="2"/>
    </font>
    <font>
      <b/>
      <sz val="10"/>
      <color theme="0"/>
      <name val="Calibri"/>
      <family val="2"/>
    </font>
    <font>
      <b/>
      <i/>
      <sz val="9"/>
      <color rgb="FF002855"/>
      <name val="Calibri"/>
      <family val="2"/>
    </font>
    <font>
      <sz val="9"/>
      <color rgb="FF002855"/>
      <name val="Calibri"/>
      <family val="2"/>
    </font>
    <font>
      <i/>
      <sz val="9"/>
      <color rgb="FF002855"/>
      <name val="Calibri"/>
      <family val="2"/>
    </font>
    <font>
      <sz val="10"/>
      <color theme="9" tint="-0.24997000396251678"/>
      <name val="Calibri"/>
      <family val="2"/>
    </font>
    <font>
      <sz val="10"/>
      <color rgb="FF00B050"/>
      <name val="Calibri"/>
      <family val="2"/>
    </font>
    <font>
      <sz val="12"/>
      <color rgb="FFFFC000"/>
      <name val="Calibri"/>
      <family val="2"/>
    </font>
    <font>
      <sz val="10"/>
      <color rgb="FFFFC000"/>
      <name val="Calibri"/>
      <family val="2"/>
    </font>
    <font>
      <b/>
      <sz val="14"/>
      <color rgb="FF002855"/>
      <name val="Calibri"/>
      <family val="2"/>
    </font>
    <font>
      <b/>
      <sz val="11"/>
      <color rgb="FF002855"/>
      <name val="Calibri"/>
      <family val="2"/>
    </font>
    <font>
      <b/>
      <sz val="9"/>
      <color rgb="FF002855"/>
      <name val="Calibri"/>
      <family val="2"/>
    </font>
    <font>
      <b/>
      <sz val="9"/>
      <color rgb="FFFF0000"/>
      <name val="Calibri"/>
      <family val="2"/>
    </font>
    <font>
      <b/>
      <sz val="9"/>
      <color rgb="FF00B050"/>
      <name val="Calibri"/>
      <family val="2"/>
    </font>
    <font>
      <b/>
      <sz val="9"/>
      <color theme="0"/>
      <name val="Calibri"/>
      <family val="2"/>
    </font>
    <font>
      <b/>
      <i/>
      <sz val="8"/>
      <color rgb="FF002855"/>
      <name val="Calibri"/>
      <family val="2"/>
    </font>
    <font>
      <sz val="8"/>
      <color rgb="FF002855"/>
      <name val="Calibri"/>
      <family val="2"/>
    </font>
    <font>
      <sz val="8"/>
      <color rgb="FFFFC000"/>
      <name val="Calibri"/>
      <family val="2"/>
    </font>
    <font>
      <sz val="8"/>
      <color theme="0"/>
      <name val="Calibri"/>
      <family val="2"/>
    </font>
    <font>
      <i/>
      <sz val="8"/>
      <color rgb="FF002855"/>
      <name val="Calibri"/>
      <family val="2"/>
    </font>
    <font>
      <b/>
      <sz val="9"/>
      <color rgb="FF008000"/>
      <name val="Calibri"/>
      <family val="2"/>
    </font>
    <font>
      <b/>
      <sz val="12"/>
      <color rgb="FF002855"/>
      <name val="Calibri"/>
      <family val="2"/>
    </font>
    <font>
      <sz val="11"/>
      <color theme="0" tint="-0.04997999966144562"/>
      <name val="Calibri"/>
      <family val="2"/>
    </font>
    <font>
      <b/>
      <sz val="12"/>
      <color rgb="FF3366FF"/>
      <name val="Calibri"/>
      <family val="2"/>
    </font>
    <font>
      <sz val="11"/>
      <color rgb="FF002855"/>
      <name val="Calibri"/>
      <family val="2"/>
    </font>
    <font>
      <b/>
      <sz val="12"/>
      <color theme="0"/>
      <name val="Calibri"/>
      <family val="2"/>
    </font>
    <font>
      <sz val="10"/>
      <color theme="5"/>
      <name val="Calibri"/>
      <family val="2"/>
    </font>
    <font>
      <b/>
      <sz val="8"/>
      <color theme="0"/>
      <name val="Calibri"/>
      <family val="2"/>
    </font>
    <font>
      <b/>
      <sz val="12"/>
      <color theme="5"/>
      <name val="Calibri"/>
      <family val="2"/>
    </font>
    <font>
      <sz val="12"/>
      <color theme="5"/>
      <name val="Calibri"/>
      <family val="2"/>
    </font>
    <font>
      <b/>
      <sz val="10"/>
      <color theme="5"/>
      <name val="Calibri"/>
      <family val="2"/>
    </font>
    <font>
      <b/>
      <sz val="8"/>
      <color rgb="FFFF0000"/>
      <name val="Calibri"/>
      <family val="2"/>
    </font>
    <font>
      <b/>
      <sz val="8.5"/>
      <color rgb="FFFF0000"/>
      <name val="Arial Narrow"/>
      <family val="2"/>
    </font>
    <font>
      <sz val="8.5"/>
      <color rgb="FFFF0000"/>
      <name val="Arial Narrow"/>
      <family val="2"/>
    </font>
    <font>
      <sz val="8.5"/>
      <color theme="0"/>
      <name val="Arial Narrow"/>
      <family val="2"/>
    </font>
    <font>
      <b/>
      <sz val="8.5"/>
      <color rgb="FF008000"/>
      <name val="Arial Narrow"/>
      <family val="2"/>
    </font>
    <font>
      <sz val="8.5"/>
      <color rgb="FF00B050"/>
      <name val="Arial Narrow"/>
      <family val="2"/>
    </font>
    <font>
      <sz val="8.5"/>
      <color theme="2" tint="-0.24997000396251678"/>
      <name val="Arial Narrow"/>
      <family val="2"/>
    </font>
    <font>
      <b/>
      <sz val="10"/>
      <color rgb="FF3366FF"/>
      <name val="Calibri"/>
      <family val="2"/>
    </font>
    <font>
      <sz val="9"/>
      <color rgb="FFFFC000"/>
      <name val="Calibri"/>
      <family val="2"/>
    </font>
    <font>
      <sz val="9"/>
      <color theme="0"/>
      <name val="Calibri"/>
      <family val="2"/>
    </font>
    <font>
      <b/>
      <sz val="8.5"/>
      <color rgb="FF00B050"/>
      <name val="Arial Narrow"/>
      <family val="2"/>
    </font>
    <font>
      <b/>
      <sz val="8"/>
      <color rgb="FF002855"/>
      <name val="Calibri"/>
      <family val="2"/>
    </font>
    <font>
      <i/>
      <sz val="8"/>
      <color rgb="FFFFC000"/>
      <name val="Calibri"/>
      <family val="2"/>
    </font>
    <font>
      <i/>
      <sz val="8"/>
      <color theme="5"/>
      <name val="Calibri"/>
      <family val="2"/>
    </font>
    <font>
      <sz val="8"/>
      <color theme="5"/>
      <name val="Calibri"/>
      <family val="2"/>
    </font>
    <font>
      <i/>
      <sz val="8"/>
      <color rgb="FFFFFFFF"/>
      <name val="Calibri"/>
      <family val="2"/>
    </font>
    <font>
      <sz val="8"/>
      <color rgb="FFFFFFFF"/>
      <name val="Calibri"/>
      <family val="2"/>
    </font>
    <font>
      <sz val="10"/>
      <color rgb="FFFFFFFF"/>
      <name val="Calibri"/>
      <family val="2"/>
    </font>
    <font>
      <sz val="9"/>
      <color rgb="FFFFFFFF"/>
      <name val="Calibri"/>
      <family val="2"/>
    </font>
    <font>
      <b/>
      <sz val="11"/>
      <color rgb="FFFFFFFF"/>
      <name val="Calibri"/>
      <family val="2"/>
    </font>
    <font>
      <b/>
      <sz val="10"/>
      <color rgb="FFFFFFFF"/>
      <name val="Calibri"/>
      <family val="2"/>
    </font>
    <font>
      <b/>
      <sz val="12"/>
      <color rgb="FFFFFFFF"/>
      <name val="Calibri"/>
      <family val="2"/>
    </font>
    <font>
      <b/>
      <u val="single"/>
      <sz val="11"/>
      <color theme="10"/>
      <name val="Calibri"/>
      <family val="2"/>
    </font>
    <font>
      <b/>
      <sz val="15"/>
      <color rgb="FF002855"/>
      <name val="Calibri"/>
      <family val="2"/>
    </font>
    <font>
      <b/>
      <sz val="16"/>
      <color rgb="FF002855"/>
      <name val="Calibri"/>
      <family val="2"/>
    </font>
    <font>
      <i/>
      <sz val="10"/>
      <color rgb="FF002855"/>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top/>
      <bottom/>
    </border>
    <border>
      <left/>
      <right style="thin"/>
      <top/>
      <bottom style="dotted"/>
    </border>
    <border>
      <left/>
      <right style="thin"/>
      <top style="double"/>
      <bottom style="dotted"/>
    </border>
    <border>
      <left style="thin"/>
      <right style="thin"/>
      <top style="thin"/>
      <bottom style="thin"/>
    </border>
    <border>
      <left/>
      <right/>
      <top/>
      <bottom style="thin"/>
    </border>
    <border>
      <left style="thin"/>
      <right/>
      <top/>
      <bottom style="thin"/>
    </border>
    <border>
      <left style="thin"/>
      <right style="thin"/>
      <top/>
      <bottom style="thin"/>
    </border>
    <border>
      <left style="thick"/>
      <right style="thin"/>
      <top style="thick"/>
      <bottom style="thin"/>
    </border>
    <border>
      <left style="thin"/>
      <right style="thick"/>
      <top style="thick"/>
      <bottom style="thin"/>
    </border>
    <border>
      <left style="thick"/>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right/>
      <top style="thin"/>
      <bottom style="thin"/>
    </border>
    <border>
      <left/>
      <right style="dotted"/>
      <top style="double"/>
      <bottom style="dotted"/>
    </border>
    <border>
      <left style="thin"/>
      <right style="dotted"/>
      <top style="double"/>
      <bottom style="dotted"/>
    </border>
    <border>
      <left style="thin"/>
      <right style="thin"/>
      <top style="double"/>
      <bottom style="dotted"/>
    </border>
    <border>
      <left/>
      <right/>
      <top/>
      <bottom style="dotted"/>
    </border>
    <border>
      <left style="thin"/>
      <right style="thin"/>
      <top/>
      <bottom style="dotted"/>
    </border>
    <border>
      <left/>
      <right/>
      <top style="double"/>
      <bottom style="dotted"/>
    </border>
    <border>
      <left style="thin"/>
      <right style="thin"/>
      <top/>
      <bottom style="double"/>
    </border>
    <border>
      <left/>
      <right/>
      <top style="thin"/>
      <bottom/>
    </border>
    <border>
      <left style="thin"/>
      <right/>
      <top style="thin"/>
      <bottom style="thin"/>
    </border>
    <border>
      <left/>
      <right style="thin"/>
      <top style="thin"/>
      <bottom style="thin"/>
    </border>
    <border>
      <left/>
      <right style="thick"/>
      <top/>
      <bottom/>
    </border>
    <border>
      <left style="thin">
        <color rgb="FFC99700"/>
      </left>
      <right/>
      <top/>
      <bottom style="thin">
        <color rgb="FFC99700"/>
      </bottom>
    </border>
    <border>
      <left/>
      <right style="thin">
        <color rgb="FFC99700"/>
      </right>
      <top/>
      <bottom style="thin">
        <color rgb="FFC99700"/>
      </bottom>
    </border>
    <border>
      <left style="thin">
        <color rgb="FFC99700"/>
      </left>
      <right/>
      <top style="thin">
        <color rgb="FFC99700"/>
      </top>
      <bottom/>
    </border>
    <border>
      <left/>
      <right style="thin">
        <color rgb="FFC99700"/>
      </right>
      <top style="thin">
        <color rgb="FFC99700"/>
      </top>
      <bottom/>
    </border>
    <border>
      <left style="thin">
        <color rgb="FFC99700"/>
      </left>
      <right/>
      <top/>
      <bottom/>
    </border>
    <border>
      <left/>
      <right style="thin">
        <color rgb="FFC99700"/>
      </right>
      <top/>
      <bottom/>
    </border>
    <border>
      <left/>
      <right style="thick"/>
      <top/>
      <bottom style="thin"/>
    </border>
    <border>
      <left style="thin"/>
      <right/>
      <top style="thin"/>
      <bottom/>
    </border>
    <border>
      <left/>
      <right style="thick"/>
      <top style="thin"/>
      <bottom/>
    </border>
    <border>
      <left style="thin"/>
      <right/>
      <top/>
      <bottom style="dotted"/>
    </border>
    <border>
      <left style="thin"/>
      <right/>
      <top/>
      <bottom style="double"/>
    </border>
    <border>
      <left/>
      <right/>
      <top/>
      <bottom style="double"/>
    </border>
    <border>
      <left/>
      <right style="thin"/>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0" fontId="85" fillId="27" borderId="1" applyNumberFormat="0" applyAlignment="0" applyProtection="0"/>
    <xf numFmtId="0" fontId="8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262">
    <xf numFmtId="0" fontId="0" fillId="0" borderId="0" xfId="0" applyFont="1" applyAlignment="1">
      <alignment/>
    </xf>
    <xf numFmtId="0" fontId="2" fillId="0" borderId="0" xfId="0" applyFont="1" applyAlignment="1">
      <alignment/>
    </xf>
    <xf numFmtId="0" fontId="101" fillId="0" borderId="0" xfId="0" applyFont="1" applyAlignment="1">
      <alignment/>
    </xf>
    <xf numFmtId="0" fontId="2" fillId="0" borderId="0" xfId="0" applyFont="1" applyAlignment="1">
      <alignment/>
    </xf>
    <xf numFmtId="49" fontId="102" fillId="0" borderId="0" xfId="0" applyNumberFormat="1" applyFont="1" applyAlignment="1">
      <alignment horizontal="left"/>
    </xf>
    <xf numFmtId="49" fontId="103" fillId="0" borderId="0" xfId="0" applyNumberFormat="1" applyFont="1" applyAlignment="1">
      <alignment/>
    </xf>
    <xf numFmtId="0" fontId="103" fillId="0" borderId="0" xfId="0" applyFont="1" applyAlignment="1">
      <alignment/>
    </xf>
    <xf numFmtId="0" fontId="101" fillId="0" borderId="0" xfId="0" applyFont="1" applyAlignment="1">
      <alignment/>
    </xf>
    <xf numFmtId="0" fontId="2" fillId="0" borderId="0" xfId="0" applyFont="1" applyAlignment="1">
      <alignment vertical="center"/>
    </xf>
    <xf numFmtId="0" fontId="101" fillId="0" borderId="0" xfId="0" applyFont="1" applyAlignment="1">
      <alignment vertical="center"/>
    </xf>
    <xf numFmtId="0" fontId="9" fillId="0" borderId="0" xfId="0" applyFont="1" applyAlignment="1">
      <alignment/>
    </xf>
    <xf numFmtId="0" fontId="104" fillId="0" borderId="0" xfId="0" applyFont="1" applyAlignment="1">
      <alignment/>
    </xf>
    <xf numFmtId="0" fontId="9" fillId="0" borderId="0" xfId="0" applyFont="1" applyFill="1" applyAlignment="1" applyProtection="1">
      <alignment/>
      <protection/>
    </xf>
    <xf numFmtId="0" fontId="10" fillId="0" borderId="0" xfId="0" applyFont="1" applyFill="1" applyBorder="1" applyAlignment="1" applyProtection="1">
      <alignment horizontal="left"/>
      <protection/>
    </xf>
    <xf numFmtId="0" fontId="104" fillId="0" borderId="0" xfId="0" applyFont="1" applyFill="1" applyAlignment="1" applyProtection="1">
      <alignment/>
      <protection/>
    </xf>
    <xf numFmtId="0" fontId="103" fillId="0" borderId="0" xfId="0" applyFont="1" applyAlignment="1">
      <alignment vertical="center"/>
    </xf>
    <xf numFmtId="0" fontId="105" fillId="0" borderId="0" xfId="0" applyFont="1" applyFill="1" applyBorder="1" applyAlignment="1">
      <alignment horizontal="center"/>
    </xf>
    <xf numFmtId="0" fontId="105" fillId="0" borderId="0" xfId="0" applyFont="1" applyAlignment="1">
      <alignment horizontal="center"/>
    </xf>
    <xf numFmtId="49" fontId="106" fillId="0" borderId="0" xfId="0" applyNumberFormat="1" applyFont="1" applyBorder="1" applyAlignment="1">
      <alignment horizontal="center"/>
    </xf>
    <xf numFmtId="49" fontId="107" fillId="0" borderId="0" xfId="0" applyNumberFormat="1" applyFont="1" applyBorder="1" applyAlignment="1">
      <alignment/>
    </xf>
    <xf numFmtId="164" fontId="103" fillId="0" borderId="0" xfId="0" applyNumberFormat="1" applyFont="1" applyBorder="1" applyAlignment="1">
      <alignment/>
    </xf>
    <xf numFmtId="0" fontId="103" fillId="0" borderId="0" xfId="0" applyFont="1" applyBorder="1" applyAlignment="1">
      <alignment/>
    </xf>
    <xf numFmtId="49" fontId="108" fillId="0" borderId="0" xfId="0" applyNumberFormat="1" applyFont="1" applyBorder="1" applyAlignment="1">
      <alignment/>
    </xf>
    <xf numFmtId="0" fontId="109" fillId="0" borderId="0" xfId="0" applyFont="1" applyAlignment="1">
      <alignment/>
    </xf>
    <xf numFmtId="49" fontId="20" fillId="0" borderId="0" xfId="0" applyNumberFormat="1" applyFont="1" applyAlignment="1">
      <alignment/>
    </xf>
    <xf numFmtId="0" fontId="110" fillId="0" borderId="0" xfId="0" applyFont="1" applyAlignment="1">
      <alignment/>
    </xf>
    <xf numFmtId="0" fontId="9" fillId="0" borderId="0" xfId="0" applyFont="1" applyFill="1" applyBorder="1" applyAlignment="1" applyProtection="1">
      <alignment/>
      <protection/>
    </xf>
    <xf numFmtId="0" fontId="104" fillId="0" borderId="0" xfId="0" applyFont="1" applyFill="1" applyBorder="1" applyAlignment="1" applyProtection="1">
      <alignment/>
      <protection/>
    </xf>
    <xf numFmtId="0" fontId="111" fillId="0" borderId="0" xfId="0" applyFont="1" applyFill="1" applyBorder="1" applyAlignment="1" applyProtection="1">
      <alignment/>
      <protection/>
    </xf>
    <xf numFmtId="49" fontId="112" fillId="0" borderId="0" xfId="0" applyNumberFormat="1" applyFont="1" applyFill="1" applyBorder="1" applyAlignment="1" applyProtection="1">
      <alignment/>
      <protection/>
    </xf>
    <xf numFmtId="49" fontId="101"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49" fontId="113" fillId="0" borderId="0" xfId="0" applyNumberFormat="1" applyFont="1" applyFill="1" applyBorder="1" applyAlignment="1" applyProtection="1">
      <alignment horizontal="center" vertical="center"/>
      <protection/>
    </xf>
    <xf numFmtId="0" fontId="2" fillId="0" borderId="0" xfId="0" applyFont="1" applyAlignment="1" applyProtection="1">
      <alignment/>
      <protection/>
    </xf>
    <xf numFmtId="0" fontId="103" fillId="0" borderId="0" xfId="0" applyFont="1" applyAlignment="1" applyProtection="1">
      <alignment vertical="center"/>
      <protection/>
    </xf>
    <xf numFmtId="0" fontId="101" fillId="0" borderId="0" xfId="0" applyFont="1" applyAlignment="1" applyProtection="1">
      <alignment/>
      <protection/>
    </xf>
    <xf numFmtId="49" fontId="103" fillId="0" borderId="0" xfId="0" applyNumberFormat="1" applyFont="1" applyAlignment="1" applyProtection="1">
      <alignment horizontal="left" vertical="center"/>
      <protection/>
    </xf>
    <xf numFmtId="9" fontId="114" fillId="0" borderId="0" xfId="0" applyNumberFormat="1" applyFont="1" applyAlignment="1" applyProtection="1">
      <alignment horizontal="center" vertical="center"/>
      <protection/>
    </xf>
    <xf numFmtId="49" fontId="115" fillId="0" borderId="0" xfId="0" applyNumberFormat="1" applyFont="1" applyFill="1" applyBorder="1" applyAlignment="1" applyProtection="1">
      <alignment horizontal="left"/>
      <protection/>
    </xf>
    <xf numFmtId="0" fontId="112" fillId="0" borderId="0" xfId="0" applyFont="1" applyFill="1" applyBorder="1" applyAlignment="1" applyProtection="1">
      <alignment/>
      <protection/>
    </xf>
    <xf numFmtId="0" fontId="101" fillId="0" borderId="0" xfId="0" applyFont="1" applyFill="1" applyBorder="1" applyAlignment="1" applyProtection="1">
      <alignment/>
      <protection/>
    </xf>
    <xf numFmtId="0" fontId="2" fillId="0" borderId="0" xfId="0" applyFont="1" applyFill="1" applyBorder="1" applyAlignment="1" applyProtection="1">
      <alignment/>
      <protection/>
    </xf>
    <xf numFmtId="0" fontId="112" fillId="0" borderId="0" xfId="0" applyFont="1" applyAlignment="1" applyProtection="1">
      <alignment/>
      <protection/>
    </xf>
    <xf numFmtId="0" fontId="2" fillId="0" borderId="10" xfId="0" applyFont="1" applyBorder="1" applyAlignment="1" applyProtection="1">
      <alignment/>
      <protection/>
    </xf>
    <xf numFmtId="0" fontId="116" fillId="0" borderId="0" xfId="0" applyFont="1" applyBorder="1" applyAlignment="1" applyProtection="1">
      <alignment horizontal="center" vertical="center" wrapText="1"/>
      <protection/>
    </xf>
    <xf numFmtId="0" fontId="117" fillId="0" borderId="10" xfId="0" applyFont="1" applyBorder="1" applyAlignment="1" applyProtection="1">
      <alignment horizontal="center" vertical="center" wrapText="1"/>
      <protection/>
    </xf>
    <xf numFmtId="0" fontId="116" fillId="0" borderId="11" xfId="0" applyFont="1" applyBorder="1" applyAlignment="1" applyProtection="1">
      <alignment horizontal="center" vertical="center" wrapText="1"/>
      <protection/>
    </xf>
    <xf numFmtId="0" fontId="116" fillId="0" borderId="12" xfId="0" applyFont="1" applyBorder="1" applyAlignment="1" applyProtection="1">
      <alignment horizontal="center" vertical="center" wrapText="1"/>
      <protection/>
    </xf>
    <xf numFmtId="49" fontId="115" fillId="0" borderId="13" xfId="0" applyNumberFormat="1" applyFont="1" applyFill="1" applyBorder="1" applyAlignment="1" applyProtection="1">
      <alignment/>
      <protection/>
    </xf>
    <xf numFmtId="0" fontId="112" fillId="0" borderId="0" xfId="0" applyFont="1" applyFill="1" applyBorder="1" applyAlignment="1" applyProtection="1">
      <alignment vertical="center"/>
      <protection/>
    </xf>
    <xf numFmtId="0" fontId="101"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49" fontId="118" fillId="0" borderId="10" xfId="0" applyNumberFormat="1" applyFont="1" applyFill="1" applyBorder="1" applyAlignment="1" applyProtection="1">
      <alignment/>
      <protection/>
    </xf>
    <xf numFmtId="0" fontId="112" fillId="0" borderId="0" xfId="0" applyFont="1" applyFill="1" applyBorder="1" applyAlignment="1" applyProtection="1">
      <alignment/>
      <protection/>
    </xf>
    <xf numFmtId="0" fontId="101" fillId="0" borderId="0" xfId="0" applyFont="1" applyFill="1" applyBorder="1" applyAlignment="1" applyProtection="1">
      <alignment/>
      <protection/>
    </xf>
    <xf numFmtId="0" fontId="2" fillId="0" borderId="0" xfId="0" applyFont="1" applyFill="1" applyBorder="1" applyAlignment="1" applyProtection="1">
      <alignment/>
      <protection/>
    </xf>
    <xf numFmtId="49" fontId="119" fillId="0" borderId="0" xfId="0" applyNumberFormat="1" applyFont="1" applyBorder="1" applyAlignment="1" applyProtection="1">
      <alignment horizontal="center"/>
      <protection/>
    </xf>
    <xf numFmtId="49" fontId="120" fillId="0" borderId="0" xfId="0" applyNumberFormat="1" applyFont="1" applyBorder="1" applyAlignment="1" applyProtection="1">
      <alignment/>
      <protection/>
    </xf>
    <xf numFmtId="164" fontId="120" fillId="0" borderId="0" xfId="0" applyNumberFormat="1" applyFont="1" applyBorder="1" applyAlignment="1" applyProtection="1">
      <alignment/>
      <protection/>
    </xf>
    <xf numFmtId="0" fontId="120" fillId="0" borderId="0" xfId="0" applyFont="1" applyAlignment="1" applyProtection="1">
      <alignment/>
      <protection/>
    </xf>
    <xf numFmtId="0" fontId="121" fillId="0" borderId="0" xfId="0" applyFont="1" applyAlignment="1" applyProtection="1">
      <alignment/>
      <protection/>
    </xf>
    <xf numFmtId="0" fontId="122" fillId="0" borderId="0" xfId="0" applyFont="1" applyAlignment="1" applyProtection="1">
      <alignment/>
      <protection/>
    </xf>
    <xf numFmtId="49" fontId="123" fillId="0" borderId="0" xfId="0" applyNumberFormat="1" applyFont="1" applyBorder="1" applyAlignment="1" applyProtection="1">
      <alignment/>
      <protection/>
    </xf>
    <xf numFmtId="0" fontId="110" fillId="0" borderId="0" xfId="0" applyFont="1" applyAlignment="1" applyProtection="1">
      <alignment/>
      <protection/>
    </xf>
    <xf numFmtId="0" fontId="124" fillId="0" borderId="14" xfId="0" applyFont="1" applyBorder="1" applyAlignment="1" applyProtection="1">
      <alignment horizontal="center" vertical="center" wrapText="1"/>
      <protection/>
    </xf>
    <xf numFmtId="0" fontId="103" fillId="0" borderId="0" xfId="0" applyFont="1" applyBorder="1" applyAlignment="1">
      <alignment/>
    </xf>
    <xf numFmtId="0" fontId="112" fillId="0" borderId="0" xfId="0" applyFont="1" applyAlignment="1">
      <alignment/>
    </xf>
    <xf numFmtId="0" fontId="99" fillId="0" borderId="0" xfId="0" applyFont="1" applyAlignment="1">
      <alignment/>
    </xf>
    <xf numFmtId="0" fontId="2" fillId="0" borderId="0" xfId="0" applyFont="1" applyFill="1" applyAlignment="1">
      <alignment/>
    </xf>
    <xf numFmtId="0" fontId="101" fillId="0" borderId="0" xfId="0" applyFont="1" applyFill="1" applyAlignment="1">
      <alignment/>
    </xf>
    <xf numFmtId="49" fontId="2" fillId="0" borderId="0" xfId="0" applyNumberFormat="1" applyFont="1" applyAlignment="1">
      <alignment vertical="center"/>
    </xf>
    <xf numFmtId="49" fontId="9" fillId="0" borderId="0" xfId="0" applyNumberFormat="1" applyFont="1" applyFill="1" applyAlignment="1" applyProtection="1">
      <alignment/>
      <protection/>
    </xf>
    <xf numFmtId="49" fontId="2" fillId="0" borderId="0" xfId="0" applyNumberFormat="1" applyFont="1" applyAlignment="1">
      <alignment/>
    </xf>
    <xf numFmtId="49" fontId="125" fillId="0" borderId="0" xfId="0" applyNumberFormat="1" applyFont="1" applyAlignment="1">
      <alignment horizontal="right"/>
    </xf>
    <xf numFmtId="49" fontId="125" fillId="0" borderId="0" xfId="0" applyNumberFormat="1" applyFont="1" applyFill="1" applyAlignment="1">
      <alignment horizontal="right"/>
    </xf>
    <xf numFmtId="0" fontId="104" fillId="0" borderId="0" xfId="0" applyFont="1" applyFill="1" applyAlignment="1">
      <alignment/>
    </xf>
    <xf numFmtId="0" fontId="9" fillId="0" borderId="0" xfId="0" applyFont="1" applyFill="1" applyAlignment="1">
      <alignment/>
    </xf>
    <xf numFmtId="1" fontId="10" fillId="33" borderId="15" xfId="0" applyNumberFormat="1" applyFont="1" applyFill="1" applyBorder="1" applyAlignment="1" applyProtection="1">
      <alignment horizontal="center" vertical="center"/>
      <protection locked="0"/>
    </xf>
    <xf numFmtId="49" fontId="0" fillId="0" borderId="0" xfId="0" applyNumberFormat="1" applyAlignment="1">
      <alignment/>
    </xf>
    <xf numFmtId="165" fontId="0" fillId="0" borderId="0" xfId="0" applyNumberFormat="1" applyAlignment="1">
      <alignment horizontal="center" vertical="center"/>
    </xf>
    <xf numFmtId="165" fontId="0" fillId="0" borderId="0" xfId="0" applyNumberFormat="1" applyAlignment="1">
      <alignment/>
    </xf>
    <xf numFmtId="0" fontId="99" fillId="0" borderId="0" xfId="0" applyFont="1" applyAlignment="1">
      <alignment horizontal="center" vertical="center"/>
    </xf>
    <xf numFmtId="0" fontId="99" fillId="0" borderId="0" xfId="0" applyFont="1" applyFill="1" applyBorder="1" applyAlignment="1">
      <alignment/>
    </xf>
    <xf numFmtId="1" fontId="99" fillId="34" borderId="15" xfId="0" applyNumberFormat="1" applyFont="1" applyFill="1" applyBorder="1" applyAlignment="1">
      <alignment/>
    </xf>
    <xf numFmtId="1" fontId="99" fillId="0" borderId="0" xfId="0" applyNumberFormat="1" applyFont="1" applyAlignment="1">
      <alignment horizontal="center" vertical="center"/>
    </xf>
    <xf numFmtId="1" fontId="99" fillId="0" borderId="0" xfId="0" applyNumberFormat="1" applyFont="1" applyAlignment="1">
      <alignment horizontal="center"/>
    </xf>
    <xf numFmtId="165" fontId="99" fillId="0" borderId="15" xfId="0" applyNumberFormat="1" applyFont="1" applyBorder="1" applyAlignment="1">
      <alignment/>
    </xf>
    <xf numFmtId="0" fontId="126" fillId="0" borderId="0" xfId="0" applyFont="1" applyAlignment="1">
      <alignment/>
    </xf>
    <xf numFmtId="165" fontId="99" fillId="0" borderId="0" xfId="0" applyNumberFormat="1" applyFont="1" applyBorder="1" applyAlignment="1">
      <alignment/>
    </xf>
    <xf numFmtId="0" fontId="0" fillId="0" borderId="0" xfId="0" applyAlignment="1">
      <alignment horizontal="right"/>
    </xf>
    <xf numFmtId="0" fontId="0" fillId="0" borderId="0" xfId="0" applyAlignment="1">
      <alignment horizontal="center"/>
    </xf>
    <xf numFmtId="0" fontId="99" fillId="0" borderId="0" xfId="0" applyFont="1" applyAlignment="1">
      <alignment horizontal="center"/>
    </xf>
    <xf numFmtId="0" fontId="9"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40" fillId="35" borderId="19" xfId="0" applyFont="1" applyFill="1" applyBorder="1" applyAlignment="1">
      <alignment horizontal="center" vertical="center"/>
    </xf>
    <xf numFmtId="0" fontId="41" fillId="35" borderId="20" xfId="0" applyFont="1" applyFill="1" applyBorder="1" applyAlignment="1">
      <alignment horizontal="center" vertical="center" wrapText="1"/>
    </xf>
    <xf numFmtId="49" fontId="10" fillId="0" borderId="0" xfId="0" applyNumberFormat="1" applyFont="1" applyAlignment="1">
      <alignment/>
    </xf>
    <xf numFmtId="164" fontId="9" fillId="0" borderId="12" xfId="0" applyNumberFormat="1" applyFont="1" applyBorder="1" applyAlignment="1">
      <alignment horizontal="right"/>
    </xf>
    <xf numFmtId="164" fontId="9" fillId="0" borderId="11" xfId="0" applyNumberFormat="1" applyFont="1" applyBorder="1" applyAlignment="1">
      <alignment horizontal="right"/>
    </xf>
    <xf numFmtId="164" fontId="40" fillId="35" borderId="21" xfId="0" applyNumberFormat="1" applyFont="1" applyFill="1" applyBorder="1" applyAlignment="1" applyProtection="1">
      <alignment horizontal="right"/>
      <protection/>
    </xf>
    <xf numFmtId="164" fontId="41" fillId="35" borderId="22" xfId="0" applyNumberFormat="1" applyFont="1" applyFill="1" applyBorder="1" applyAlignment="1" applyProtection="1">
      <alignment horizontal="right"/>
      <protection/>
    </xf>
    <xf numFmtId="164" fontId="40" fillId="35" borderId="23" xfId="0" applyNumberFormat="1" applyFont="1" applyFill="1" applyBorder="1" applyAlignment="1" applyProtection="1">
      <alignment horizontal="right"/>
      <protection/>
    </xf>
    <xf numFmtId="164" fontId="41" fillId="35" borderId="24" xfId="0" applyNumberFormat="1" applyFont="1" applyFill="1" applyBorder="1" applyAlignment="1" applyProtection="1">
      <alignment horizontal="right"/>
      <protection/>
    </xf>
    <xf numFmtId="164" fontId="40" fillId="35" borderId="25" xfId="0" applyNumberFormat="1" applyFont="1" applyFill="1" applyBorder="1" applyAlignment="1" applyProtection="1">
      <alignment horizontal="right"/>
      <protection/>
    </xf>
    <xf numFmtId="164" fontId="41" fillId="35" borderId="26" xfId="0" applyNumberFormat="1" applyFont="1" applyFill="1" applyBorder="1" applyAlignment="1" applyProtection="1">
      <alignment horizontal="right"/>
      <protection/>
    </xf>
    <xf numFmtId="165" fontId="127" fillId="0" borderId="0" xfId="0" applyNumberFormat="1" applyFont="1" applyAlignment="1">
      <alignment horizontal="left" vertical="center"/>
    </xf>
    <xf numFmtId="0" fontId="2" fillId="0" borderId="16" xfId="0" applyFont="1" applyBorder="1" applyAlignment="1">
      <alignment/>
    </xf>
    <xf numFmtId="49" fontId="103" fillId="0" borderId="16" xfId="0" applyNumberFormat="1" applyFont="1" applyBorder="1" applyAlignment="1">
      <alignment/>
    </xf>
    <xf numFmtId="0" fontId="103" fillId="0" borderId="16" xfId="0" applyFont="1" applyBorder="1" applyAlignment="1">
      <alignment/>
    </xf>
    <xf numFmtId="49" fontId="128" fillId="0" borderId="0" xfId="0" applyNumberFormat="1" applyFont="1" applyAlignment="1">
      <alignment horizontal="left" vertical="center"/>
    </xf>
    <xf numFmtId="49" fontId="2" fillId="0" borderId="0" xfId="0" applyNumberFormat="1" applyFont="1" applyFill="1" applyBorder="1" applyAlignment="1">
      <alignment/>
    </xf>
    <xf numFmtId="0" fontId="103" fillId="0" borderId="0" xfId="0" applyFont="1" applyAlignment="1" applyProtection="1">
      <alignment/>
      <protection/>
    </xf>
    <xf numFmtId="0" fontId="10" fillId="0" borderId="27" xfId="0" applyFont="1" applyFill="1" applyBorder="1" applyAlignment="1" applyProtection="1">
      <alignment horizontal="left"/>
      <protection/>
    </xf>
    <xf numFmtId="0" fontId="8" fillId="0" borderId="0" xfId="0" applyFont="1" applyAlignment="1" applyProtection="1">
      <alignment horizontal="left" vertical="center"/>
      <protection/>
    </xf>
    <xf numFmtId="49" fontId="128" fillId="0" borderId="0" xfId="0" applyNumberFormat="1" applyFont="1" applyAlignment="1" applyProtection="1">
      <alignment horizontal="left" vertical="center"/>
      <protection/>
    </xf>
    <xf numFmtId="0" fontId="101" fillId="0" borderId="0" xfId="0" applyFont="1" applyAlignment="1" applyProtection="1">
      <alignment/>
      <protection/>
    </xf>
    <xf numFmtId="0" fontId="129" fillId="0" borderId="0" xfId="0" applyFont="1" applyFill="1" applyBorder="1" applyAlignment="1" applyProtection="1">
      <alignment horizontal="left"/>
      <protection/>
    </xf>
    <xf numFmtId="0" fontId="130" fillId="0" borderId="0" xfId="0" applyFont="1" applyAlignment="1">
      <alignment/>
    </xf>
    <xf numFmtId="0" fontId="130" fillId="0" borderId="0" xfId="0" applyFont="1" applyAlignment="1" applyProtection="1">
      <alignment/>
      <protection/>
    </xf>
    <xf numFmtId="49" fontId="131" fillId="0" borderId="0" xfId="0" applyNumberFormat="1" applyFont="1" applyFill="1" applyBorder="1" applyAlignment="1" applyProtection="1">
      <alignment horizontal="left"/>
      <protection/>
    </xf>
    <xf numFmtId="164" fontId="131" fillId="0" borderId="0" xfId="0" applyNumberFormat="1" applyFont="1" applyFill="1" applyBorder="1" applyAlignment="1" applyProtection="1">
      <alignment horizontal="left"/>
      <protection/>
    </xf>
    <xf numFmtId="164" fontId="122" fillId="0" borderId="0" xfId="0" applyNumberFormat="1" applyFont="1" applyFill="1" applyBorder="1" applyAlignment="1" applyProtection="1">
      <alignment/>
      <protection/>
    </xf>
    <xf numFmtId="0" fontId="122" fillId="0" borderId="0" xfId="0" applyFont="1" applyFill="1" applyBorder="1" applyAlignment="1" applyProtection="1">
      <alignment/>
      <protection/>
    </xf>
    <xf numFmtId="49" fontId="113" fillId="0" borderId="0" xfId="0" applyNumberFormat="1" applyFont="1" applyFill="1" applyBorder="1" applyAlignment="1" applyProtection="1">
      <alignment horizontal="center" vertical="center"/>
      <protection/>
    </xf>
    <xf numFmtId="0" fontId="130" fillId="0" borderId="0" xfId="0" applyFont="1" applyAlignment="1">
      <alignment/>
    </xf>
    <xf numFmtId="0" fontId="130" fillId="0" borderId="0" xfId="0" applyFont="1" applyBorder="1" applyAlignment="1">
      <alignment/>
    </xf>
    <xf numFmtId="0" fontId="132" fillId="0" borderId="0" xfId="0" applyFont="1" applyFill="1" applyBorder="1" applyAlignment="1" applyProtection="1">
      <alignment/>
      <protection/>
    </xf>
    <xf numFmtId="0" fontId="130" fillId="0" borderId="0" xfId="0" applyFont="1" applyAlignment="1" applyProtection="1">
      <alignment/>
      <protection/>
    </xf>
    <xf numFmtId="0" fontId="130" fillId="0" borderId="0" xfId="0" applyFont="1" applyFill="1" applyAlignment="1">
      <alignment/>
    </xf>
    <xf numFmtId="0" fontId="130" fillId="0" borderId="0" xfId="0" applyFont="1" applyFill="1" applyBorder="1" applyAlignment="1">
      <alignment/>
    </xf>
    <xf numFmtId="0" fontId="130" fillId="0" borderId="0" xfId="0" applyFont="1" applyAlignment="1">
      <alignment vertical="center"/>
    </xf>
    <xf numFmtId="0" fontId="133" fillId="0" borderId="0" xfId="0" applyFont="1" applyAlignment="1">
      <alignment/>
    </xf>
    <xf numFmtId="0" fontId="133" fillId="0" borderId="0" xfId="0" applyFont="1" applyFill="1" applyAlignment="1" applyProtection="1">
      <alignment/>
      <protection/>
    </xf>
    <xf numFmtId="0" fontId="133" fillId="0" borderId="0" xfId="0" applyFont="1" applyFill="1" applyAlignment="1">
      <alignment/>
    </xf>
    <xf numFmtId="49" fontId="15" fillId="0" borderId="0" xfId="0" applyNumberFormat="1" applyFont="1" applyBorder="1" applyAlignment="1">
      <alignment/>
    </xf>
    <xf numFmtId="0" fontId="134" fillId="0" borderId="0" xfId="0" applyFont="1" applyAlignment="1">
      <alignment/>
    </xf>
    <xf numFmtId="0" fontId="105" fillId="0" borderId="0" xfId="0" applyFont="1" applyBorder="1" applyAlignment="1">
      <alignment horizontal="right"/>
    </xf>
    <xf numFmtId="1" fontId="101" fillId="0" borderId="0" xfId="0" applyNumberFormat="1" applyFont="1" applyAlignment="1">
      <alignment horizontal="center"/>
    </xf>
    <xf numFmtId="0" fontId="105" fillId="0" borderId="0" xfId="0" applyFont="1" applyAlignment="1">
      <alignment vertical="center"/>
    </xf>
    <xf numFmtId="0" fontId="101" fillId="0" borderId="0" xfId="0" applyFont="1" applyAlignment="1">
      <alignment horizontal="right"/>
    </xf>
    <xf numFmtId="1" fontId="101" fillId="0" borderId="0" xfId="0" applyNumberFormat="1" applyFont="1" applyAlignment="1">
      <alignment horizontal="left"/>
    </xf>
    <xf numFmtId="0" fontId="86" fillId="0" borderId="0" xfId="0" applyFont="1" applyAlignment="1">
      <alignment horizontal="right"/>
    </xf>
    <xf numFmtId="0" fontId="86" fillId="0" borderId="0" xfId="0" applyFont="1" applyAlignment="1">
      <alignment/>
    </xf>
    <xf numFmtId="0" fontId="83" fillId="0" borderId="0" xfId="0" applyFont="1" applyAlignment="1">
      <alignment/>
    </xf>
    <xf numFmtId="0" fontId="101" fillId="0" borderId="0" xfId="0" applyFont="1" applyFill="1" applyAlignment="1" applyProtection="1">
      <alignment horizontal="right"/>
      <protection/>
    </xf>
    <xf numFmtId="0" fontId="101" fillId="0" borderId="0" xfId="0" applyFont="1" applyFill="1" applyAlignment="1" applyProtection="1">
      <alignment/>
      <protection/>
    </xf>
    <xf numFmtId="0" fontId="86" fillId="0" borderId="0" xfId="0" applyFont="1" applyFill="1" applyAlignment="1" applyProtection="1">
      <alignment horizontal="right"/>
      <protection/>
    </xf>
    <xf numFmtId="0" fontId="86" fillId="0" borderId="0" xfId="0" applyFont="1" applyFill="1" applyAlignment="1" applyProtection="1">
      <alignment/>
      <protection/>
    </xf>
    <xf numFmtId="0" fontId="101" fillId="0" borderId="0" xfId="0" applyFont="1" applyAlignment="1">
      <alignment horizontal="right" vertical="center"/>
    </xf>
    <xf numFmtId="0" fontId="104" fillId="0" borderId="0" xfId="0" applyFont="1" applyFill="1" applyAlignment="1" applyProtection="1">
      <alignment vertical="center"/>
      <protection/>
    </xf>
    <xf numFmtId="0" fontId="104" fillId="0" borderId="0" xfId="0" applyFont="1" applyFill="1" applyAlignment="1">
      <alignment vertical="center"/>
    </xf>
    <xf numFmtId="0" fontId="101" fillId="0" borderId="0" xfId="0" applyFont="1" applyFill="1" applyAlignment="1">
      <alignment vertical="center"/>
    </xf>
    <xf numFmtId="0" fontId="129" fillId="0" borderId="0" xfId="0" applyFont="1" applyFill="1" applyAlignment="1">
      <alignment/>
    </xf>
    <xf numFmtId="165" fontId="101" fillId="0" borderId="0" xfId="0" applyNumberFormat="1" applyFont="1" applyAlignment="1">
      <alignment horizontal="center" vertical="center"/>
    </xf>
    <xf numFmtId="165" fontId="101" fillId="0" borderId="0" xfId="0" applyNumberFormat="1" applyFont="1" applyAlignment="1">
      <alignment horizontal="left" vertical="center"/>
    </xf>
    <xf numFmtId="49" fontId="113" fillId="0" borderId="0" xfId="0" applyNumberFormat="1" applyFont="1" applyFill="1" applyBorder="1" applyAlignment="1" applyProtection="1">
      <alignment horizontal="center" vertical="center"/>
      <protection/>
    </xf>
    <xf numFmtId="0" fontId="135" fillId="0" borderId="28" xfId="0" applyFont="1" applyBorder="1" applyAlignment="1" applyProtection="1">
      <alignment horizontal="center" vertical="center" wrapText="1"/>
      <protection/>
    </xf>
    <xf numFmtId="0" fontId="135" fillId="0" borderId="29" xfId="0" applyFont="1" applyBorder="1" applyAlignment="1" applyProtection="1">
      <alignment horizontal="center" vertical="center" wrapText="1"/>
      <protection/>
    </xf>
    <xf numFmtId="0" fontId="135" fillId="0" borderId="30" xfId="0" applyFont="1" applyBorder="1" applyAlignment="1" applyProtection="1">
      <alignment horizontal="center" vertical="center" wrapText="1"/>
      <protection/>
    </xf>
    <xf numFmtId="164" fontId="136" fillId="0" borderId="31" xfId="0" applyNumberFormat="1" applyFont="1" applyFill="1" applyBorder="1" applyAlignment="1" applyProtection="1">
      <alignment horizontal="left"/>
      <protection/>
    </xf>
    <xf numFmtId="164" fontId="137" fillId="0" borderId="13" xfId="0" applyNumberFormat="1" applyFont="1" applyFill="1" applyBorder="1" applyAlignment="1" applyProtection="1">
      <alignment horizontal="left"/>
      <protection/>
    </xf>
    <xf numFmtId="164" fontId="136" fillId="0" borderId="32" xfId="0" applyNumberFormat="1" applyFont="1" applyFill="1" applyBorder="1" applyAlignment="1" applyProtection="1">
      <alignment horizontal="center"/>
      <protection/>
    </xf>
    <xf numFmtId="164" fontId="138" fillId="0" borderId="0" xfId="0" applyNumberFormat="1" applyFont="1" applyFill="1" applyBorder="1" applyAlignment="1" applyProtection="1">
      <alignment horizontal="left"/>
      <protection/>
    </xf>
    <xf numFmtId="164" fontId="138" fillId="0" borderId="10" xfId="0" applyNumberFormat="1" applyFont="1" applyFill="1" applyBorder="1" applyAlignment="1" applyProtection="1">
      <alignment horizontal="left"/>
      <protection/>
    </xf>
    <xf numFmtId="164" fontId="138" fillId="0" borderId="11" xfId="0" applyNumberFormat="1" applyFont="1" applyFill="1" applyBorder="1" applyAlignment="1" applyProtection="1">
      <alignment horizontal="center"/>
      <protection/>
    </xf>
    <xf numFmtId="164" fontId="138" fillId="0" borderId="0" xfId="0" applyNumberFormat="1" applyFont="1" applyFill="1" applyBorder="1" applyAlignment="1" applyProtection="1">
      <alignment horizontal="center" vertical="center"/>
      <protection/>
    </xf>
    <xf numFmtId="164" fontId="138" fillId="0" borderId="10" xfId="0" applyNumberFormat="1" applyFont="1" applyFill="1" applyBorder="1" applyAlignment="1" applyProtection="1">
      <alignment horizontal="center" vertical="center"/>
      <protection/>
    </xf>
    <xf numFmtId="164" fontId="138" fillId="0" borderId="11" xfId="0" applyNumberFormat="1" applyFont="1" applyFill="1" applyBorder="1" applyAlignment="1" applyProtection="1">
      <alignment horizontal="left"/>
      <protection/>
    </xf>
    <xf numFmtId="164" fontId="139" fillId="0" borderId="13" xfId="0" applyNumberFormat="1" applyFont="1" applyFill="1" applyBorder="1" applyAlignment="1" applyProtection="1">
      <alignment horizontal="left"/>
      <protection/>
    </xf>
    <xf numFmtId="164" fontId="140" fillId="0" borderId="13" xfId="0" applyNumberFormat="1" applyFont="1" applyFill="1" applyBorder="1" applyAlignment="1" applyProtection="1">
      <alignment horizontal="left"/>
      <protection/>
    </xf>
    <xf numFmtId="164" fontId="141" fillId="0" borderId="32" xfId="0" applyNumberFormat="1" applyFont="1" applyFill="1" applyBorder="1" applyAlignment="1" applyProtection="1">
      <alignment horizontal="center" vertical="center"/>
      <protection/>
    </xf>
    <xf numFmtId="164" fontId="138" fillId="0" borderId="11" xfId="0" applyNumberFormat="1" applyFont="1" applyFill="1" applyBorder="1" applyAlignment="1" applyProtection="1">
      <alignment horizontal="center" vertical="center"/>
      <protection/>
    </xf>
    <xf numFmtId="164" fontId="138" fillId="0" borderId="0" xfId="0" applyNumberFormat="1" applyFont="1" applyFill="1" applyBorder="1" applyAlignment="1" applyProtection="1">
      <alignment/>
      <protection/>
    </xf>
    <xf numFmtId="164" fontId="138" fillId="0" borderId="10" xfId="0" applyNumberFormat="1" applyFont="1" applyFill="1" applyBorder="1" applyAlignment="1" applyProtection="1">
      <alignment/>
      <protection/>
    </xf>
    <xf numFmtId="0" fontId="138" fillId="0" borderId="0" xfId="0" applyFont="1" applyAlignment="1" applyProtection="1">
      <alignment/>
      <protection/>
    </xf>
    <xf numFmtId="0" fontId="138" fillId="0" borderId="10" xfId="0" applyFont="1" applyBorder="1" applyAlignment="1" applyProtection="1">
      <alignment/>
      <protection/>
    </xf>
    <xf numFmtId="164" fontId="138" fillId="0" borderId="0" xfId="0" applyNumberFormat="1" applyFont="1" applyAlignment="1" applyProtection="1">
      <alignment/>
      <protection/>
    </xf>
    <xf numFmtId="164" fontId="138" fillId="0" borderId="10" xfId="0" applyNumberFormat="1" applyFont="1" applyBorder="1" applyAlignment="1" applyProtection="1">
      <alignment/>
      <protection/>
    </xf>
    <xf numFmtId="165" fontId="142" fillId="0" borderId="15" xfId="0" applyNumberFormat="1" applyFont="1" applyBorder="1" applyAlignment="1" applyProtection="1">
      <alignment horizontal="center" vertical="center"/>
      <protection/>
    </xf>
    <xf numFmtId="0" fontId="20" fillId="0" borderId="0" xfId="0" applyFont="1" applyAlignment="1" applyProtection="1">
      <alignment/>
      <protection/>
    </xf>
    <xf numFmtId="49" fontId="107" fillId="0" borderId="0" xfId="0" applyNumberFormat="1" applyFont="1" applyAlignment="1" applyProtection="1">
      <alignment horizontal="left" vertical="center"/>
      <protection/>
    </xf>
    <xf numFmtId="0" fontId="107" fillId="0" borderId="0" xfId="0" applyFont="1" applyAlignment="1" applyProtection="1">
      <alignment vertical="center"/>
      <protection/>
    </xf>
    <xf numFmtId="0" fontId="143" fillId="0" borderId="0" xfId="0" applyFont="1" applyAlignment="1" applyProtection="1">
      <alignment/>
      <protection/>
    </xf>
    <xf numFmtId="0" fontId="144" fillId="0" borderId="0" xfId="0" applyFont="1" applyAlignment="1" applyProtection="1">
      <alignment/>
      <protection/>
    </xf>
    <xf numFmtId="0" fontId="124" fillId="0" borderId="33" xfId="0" applyFont="1" applyBorder="1" applyAlignment="1" applyProtection="1">
      <alignment horizontal="center" vertical="center" wrapText="1"/>
      <protection/>
    </xf>
    <xf numFmtId="0" fontId="112" fillId="0" borderId="0" xfId="0" applyFont="1" applyBorder="1" applyAlignment="1" applyProtection="1">
      <alignment/>
      <protection/>
    </xf>
    <xf numFmtId="164" fontId="145" fillId="0" borderId="13" xfId="0" applyNumberFormat="1" applyFont="1" applyFill="1" applyBorder="1" applyAlignment="1" applyProtection="1">
      <alignment horizontal="left"/>
      <protection/>
    </xf>
    <xf numFmtId="49" fontId="146" fillId="0" borderId="34" xfId="0" applyNumberFormat="1" applyFont="1" applyFill="1" applyBorder="1" applyAlignment="1" applyProtection="1">
      <alignment horizontal="center" vertical="top" wrapText="1"/>
      <protection/>
    </xf>
    <xf numFmtId="49" fontId="147" fillId="0" borderId="0" xfId="0" applyNumberFormat="1" applyFont="1" applyBorder="1" applyAlignment="1" applyProtection="1">
      <alignment/>
      <protection/>
    </xf>
    <xf numFmtId="49" fontId="121" fillId="0" borderId="0" xfId="0" applyNumberFormat="1" applyFont="1" applyBorder="1" applyAlignment="1" applyProtection="1">
      <alignment/>
      <protection/>
    </xf>
    <xf numFmtId="164" fontId="121" fillId="0" borderId="0" xfId="0" applyNumberFormat="1" applyFont="1" applyBorder="1" applyAlignment="1" applyProtection="1">
      <alignment/>
      <protection/>
    </xf>
    <xf numFmtId="49" fontId="148" fillId="0" borderId="0" xfId="0" applyNumberFormat="1" applyFont="1" applyBorder="1" applyAlignment="1" applyProtection="1">
      <alignment/>
      <protection/>
    </xf>
    <xf numFmtId="0" fontId="149" fillId="0" borderId="0" xfId="0" applyFont="1" applyAlignment="1" applyProtection="1">
      <alignment/>
      <protection/>
    </xf>
    <xf numFmtId="49" fontId="149" fillId="0" borderId="0" xfId="0" applyNumberFormat="1" applyFont="1" applyBorder="1" applyAlignment="1" applyProtection="1">
      <alignment/>
      <protection/>
    </xf>
    <xf numFmtId="164" fontId="149" fillId="0" borderId="0" xfId="0" applyNumberFormat="1" applyFont="1" applyBorder="1" applyAlignment="1" applyProtection="1">
      <alignment/>
      <protection/>
    </xf>
    <xf numFmtId="49" fontId="150" fillId="0" borderId="0" xfId="0" applyNumberFormat="1" applyFont="1" applyBorder="1" applyAlignment="1" applyProtection="1">
      <alignment/>
      <protection/>
    </xf>
    <xf numFmtId="0" fontId="151" fillId="0" borderId="0" xfId="0" applyFont="1" applyAlignment="1" applyProtection="1">
      <alignment/>
      <protection/>
    </xf>
    <xf numFmtId="49" fontId="151" fillId="0" borderId="0" xfId="0" applyNumberFormat="1" applyFont="1" applyBorder="1" applyAlignment="1" applyProtection="1">
      <alignment/>
      <protection/>
    </xf>
    <xf numFmtId="164" fontId="151" fillId="0" borderId="0" xfId="0" applyNumberFormat="1" applyFont="1" applyBorder="1" applyAlignment="1" applyProtection="1">
      <alignment/>
      <protection/>
    </xf>
    <xf numFmtId="0" fontId="151" fillId="0" borderId="0" xfId="0" applyFont="1" applyBorder="1" applyAlignment="1" applyProtection="1">
      <alignment/>
      <protection/>
    </xf>
    <xf numFmtId="0" fontId="152" fillId="0" borderId="0" xfId="0" applyFont="1" applyAlignment="1" applyProtection="1">
      <alignment/>
      <protection/>
    </xf>
    <xf numFmtId="49" fontId="153" fillId="0" borderId="0" xfId="0" applyNumberFormat="1" applyFont="1" applyAlignment="1" applyProtection="1">
      <alignment/>
      <protection/>
    </xf>
    <xf numFmtId="1" fontId="154" fillId="35" borderId="0" xfId="0" applyNumberFormat="1" applyFont="1" applyFill="1" applyBorder="1" applyAlignment="1" applyProtection="1">
      <alignment horizontal="center" vertical="center"/>
      <protection/>
    </xf>
    <xf numFmtId="49" fontId="152" fillId="0" borderId="0" xfId="0" applyNumberFormat="1" applyFont="1" applyAlignment="1" applyProtection="1">
      <alignment vertical="center"/>
      <protection/>
    </xf>
    <xf numFmtId="0" fontId="152" fillId="0" borderId="0" xfId="0" applyFont="1" applyAlignment="1" applyProtection="1">
      <alignment vertical="center"/>
      <protection/>
    </xf>
    <xf numFmtId="9" fontId="152" fillId="0" borderId="0" xfId="0" applyNumberFormat="1" applyFont="1" applyAlignment="1" applyProtection="1">
      <alignment/>
      <protection/>
    </xf>
    <xf numFmtId="0" fontId="152" fillId="0" borderId="0" xfId="0" applyFont="1" applyAlignment="1" applyProtection="1">
      <alignment horizontal="center"/>
      <protection/>
    </xf>
    <xf numFmtId="49" fontId="152" fillId="0" borderId="0" xfId="0" applyNumberFormat="1" applyFont="1" applyAlignment="1" applyProtection="1">
      <alignment/>
      <protection/>
    </xf>
    <xf numFmtId="164" fontId="152" fillId="0" borderId="0" xfId="0" applyNumberFormat="1" applyFont="1" applyBorder="1" applyAlignment="1">
      <alignment/>
    </xf>
    <xf numFmtId="164" fontId="152" fillId="0" borderId="0" xfId="0" applyNumberFormat="1" applyFont="1" applyAlignment="1" applyProtection="1">
      <alignment/>
      <protection/>
    </xf>
    <xf numFmtId="49" fontId="155" fillId="0" borderId="0" xfId="0" applyNumberFormat="1" applyFont="1" applyAlignment="1" applyProtection="1">
      <alignment/>
      <protection/>
    </xf>
    <xf numFmtId="164" fontId="152" fillId="0" borderId="0" xfId="0" applyNumberFormat="1" applyFont="1" applyAlignment="1">
      <alignment/>
    </xf>
    <xf numFmtId="39" fontId="152" fillId="0" borderId="0" xfId="0" applyNumberFormat="1" applyFont="1" applyAlignment="1" applyProtection="1">
      <alignment/>
      <protection/>
    </xf>
    <xf numFmtId="2" fontId="152" fillId="0" borderId="0" xfId="0" applyNumberFormat="1" applyFont="1" applyAlignment="1" applyProtection="1">
      <alignment/>
      <protection/>
    </xf>
    <xf numFmtId="2" fontId="152" fillId="0" borderId="0" xfId="0" applyNumberFormat="1" applyFont="1" applyAlignment="1">
      <alignment/>
    </xf>
    <xf numFmtId="39" fontId="152" fillId="35" borderId="0" xfId="0" applyNumberFormat="1" applyFont="1" applyFill="1" applyAlignment="1" applyProtection="1">
      <alignment/>
      <protection/>
    </xf>
    <xf numFmtId="0" fontId="152" fillId="0" borderId="0" xfId="0" applyFont="1" applyAlignment="1">
      <alignment/>
    </xf>
    <xf numFmtId="4" fontId="152" fillId="0" borderId="0" xfId="0" applyNumberFormat="1" applyFont="1" applyAlignment="1">
      <alignment/>
    </xf>
    <xf numFmtId="39" fontId="152" fillId="0" borderId="0" xfId="0" applyNumberFormat="1" applyFont="1" applyFill="1" applyAlignment="1" applyProtection="1">
      <alignment/>
      <protection/>
    </xf>
    <xf numFmtId="39" fontId="152" fillId="36" borderId="0" xfId="0" applyNumberFormat="1" applyFont="1" applyFill="1" applyAlignment="1" applyProtection="1">
      <alignment/>
      <protection/>
    </xf>
    <xf numFmtId="0" fontId="152" fillId="0" borderId="0" xfId="0" applyFont="1" applyAlignment="1">
      <alignment/>
    </xf>
    <xf numFmtId="2" fontId="152" fillId="0" borderId="0" xfId="0" applyNumberFormat="1" applyFont="1" applyAlignment="1">
      <alignment/>
    </xf>
    <xf numFmtId="0" fontId="156" fillId="0" borderId="0" xfId="0" applyFont="1" applyBorder="1" applyAlignment="1">
      <alignment horizontal="right" vertical="center"/>
    </xf>
    <xf numFmtId="9" fontId="152" fillId="0" borderId="0" xfId="0" applyNumberFormat="1" applyFont="1" applyAlignment="1">
      <alignment/>
    </xf>
    <xf numFmtId="49" fontId="152" fillId="0" borderId="0" xfId="0" applyNumberFormat="1" applyFont="1" applyFill="1" applyBorder="1" applyAlignment="1">
      <alignment/>
    </xf>
    <xf numFmtId="0" fontId="152" fillId="0" borderId="0" xfId="0" applyFont="1" applyAlignment="1">
      <alignment horizontal="center"/>
    </xf>
    <xf numFmtId="49" fontId="152" fillId="0" borderId="0" xfId="0" applyNumberFormat="1" applyFont="1" applyAlignment="1">
      <alignment/>
    </xf>
    <xf numFmtId="49" fontId="155" fillId="0" borderId="0" xfId="0" applyNumberFormat="1" applyFont="1" applyFill="1" applyBorder="1" applyAlignment="1">
      <alignment/>
    </xf>
    <xf numFmtId="49" fontId="155" fillId="0" borderId="0" xfId="0" applyNumberFormat="1" applyFont="1" applyAlignment="1">
      <alignment/>
    </xf>
    <xf numFmtId="49" fontId="102" fillId="0" borderId="35" xfId="0" applyNumberFormat="1" applyFont="1" applyBorder="1" applyAlignment="1">
      <alignment horizontal="left" wrapText="1"/>
    </xf>
    <xf numFmtId="0" fontId="10" fillId="33" borderId="36" xfId="0" applyFont="1" applyFill="1" applyBorder="1" applyAlignment="1" applyProtection="1">
      <alignment horizontal="left"/>
      <protection locked="0"/>
    </xf>
    <xf numFmtId="0" fontId="10" fillId="33" borderId="27" xfId="0" applyFont="1" applyFill="1" applyBorder="1" applyAlignment="1" applyProtection="1">
      <alignment horizontal="left"/>
      <protection locked="0"/>
    </xf>
    <xf numFmtId="0" fontId="10" fillId="33" borderId="37" xfId="0" applyFont="1" applyFill="1" applyBorder="1" applyAlignment="1" applyProtection="1">
      <alignment horizontal="left"/>
      <protection locked="0"/>
    </xf>
    <xf numFmtId="164" fontId="10" fillId="0" borderId="12" xfId="0" applyNumberFormat="1" applyFont="1" applyBorder="1" applyAlignment="1">
      <alignment horizontal="right"/>
    </xf>
    <xf numFmtId="164" fontId="10" fillId="0" borderId="38" xfId="0" applyNumberFormat="1" applyFont="1" applyBorder="1" applyAlignment="1">
      <alignment horizontal="right"/>
    </xf>
    <xf numFmtId="0" fontId="105" fillId="0" borderId="0" xfId="0" applyFont="1" applyAlignment="1">
      <alignment horizontal="center"/>
    </xf>
    <xf numFmtId="49" fontId="157" fillId="0" borderId="0" xfId="53" applyNumberFormat="1" applyFont="1" applyAlignment="1">
      <alignment horizontal="left" vertical="center"/>
    </xf>
    <xf numFmtId="164" fontId="93" fillId="0" borderId="39" xfId="53" applyNumberFormat="1" applyBorder="1" applyAlignment="1">
      <alignment horizontal="center"/>
    </xf>
    <xf numFmtId="164" fontId="93" fillId="0" borderId="40" xfId="53" applyNumberFormat="1" applyBorder="1" applyAlignment="1">
      <alignment horizontal="center"/>
    </xf>
    <xf numFmtId="49" fontId="158" fillId="0" borderId="0" xfId="0" applyNumberFormat="1" applyFont="1" applyBorder="1" applyAlignment="1">
      <alignment horizontal="center"/>
    </xf>
    <xf numFmtId="49" fontId="159" fillId="0" borderId="0" xfId="0" applyNumberFormat="1" applyFont="1" applyBorder="1" applyAlignment="1">
      <alignment horizontal="center"/>
    </xf>
    <xf numFmtId="0" fontId="102" fillId="0" borderId="41" xfId="0" applyFont="1" applyBorder="1" applyAlignment="1">
      <alignment horizontal="center"/>
    </xf>
    <xf numFmtId="0" fontId="102" fillId="0" borderId="42" xfId="0" applyFont="1" applyBorder="1" applyAlignment="1">
      <alignment horizontal="center"/>
    </xf>
    <xf numFmtId="164" fontId="103" fillId="0" borderId="43" xfId="0" applyNumberFormat="1" applyFont="1" applyBorder="1" applyAlignment="1">
      <alignment horizontal="left"/>
    </xf>
    <xf numFmtId="164" fontId="103" fillId="0" borderId="44" xfId="0" applyNumberFormat="1" applyFont="1" applyBorder="1" applyAlignment="1">
      <alignment horizontal="left"/>
    </xf>
    <xf numFmtId="49" fontId="160" fillId="0" borderId="0" xfId="0" applyNumberFormat="1" applyFont="1" applyFill="1" applyBorder="1" applyAlignment="1">
      <alignment horizontal="left" wrapText="1"/>
    </xf>
    <xf numFmtId="49" fontId="160" fillId="0" borderId="0" xfId="0" applyNumberFormat="1" applyFont="1" applyFill="1" applyBorder="1" applyAlignment="1">
      <alignment horizontal="left"/>
    </xf>
    <xf numFmtId="49" fontId="128" fillId="0" borderId="0" xfId="0" applyNumberFormat="1" applyFont="1" applyAlignment="1">
      <alignment horizontal="right" vertical="center"/>
    </xf>
    <xf numFmtId="0" fontId="10" fillId="0" borderId="17" xfId="0" applyFont="1" applyBorder="1" applyAlignment="1">
      <alignment horizontal="center" vertical="center"/>
    </xf>
    <xf numFmtId="0" fontId="10" fillId="0" borderId="45" xfId="0" applyFont="1" applyBorder="1" applyAlignment="1">
      <alignment horizontal="center" vertical="center"/>
    </xf>
    <xf numFmtId="164" fontId="10" fillId="0" borderId="46" xfId="0" applyNumberFormat="1" applyFont="1" applyBorder="1" applyAlignment="1">
      <alignment horizontal="right"/>
    </xf>
    <xf numFmtId="164" fontId="10" fillId="0" borderId="47" xfId="0" applyNumberFormat="1" applyFont="1" applyBorder="1" applyAlignment="1">
      <alignment horizontal="right"/>
    </xf>
    <xf numFmtId="164" fontId="141" fillId="0" borderId="48" xfId="0" applyNumberFormat="1" applyFont="1" applyFill="1" applyBorder="1" applyAlignment="1" applyProtection="1">
      <alignment horizontal="center" vertical="center"/>
      <protection/>
    </xf>
    <xf numFmtId="164" fontId="141" fillId="0" borderId="13" xfId="0" applyNumberFormat="1" applyFont="1" applyFill="1" applyBorder="1" applyAlignment="1" applyProtection="1">
      <alignment horizontal="center" vertical="center"/>
      <protection/>
    </xf>
    <xf numFmtId="49" fontId="113" fillId="0" borderId="0" xfId="0" applyNumberFormat="1" applyFont="1" applyFill="1" applyBorder="1" applyAlignment="1" applyProtection="1">
      <alignment horizontal="center" vertical="center"/>
      <protection/>
    </xf>
    <xf numFmtId="0" fontId="107" fillId="0" borderId="0" xfId="0" applyFont="1" applyAlignment="1" applyProtection="1">
      <alignment horizontal="center" vertical="center"/>
      <protection/>
    </xf>
    <xf numFmtId="0" fontId="107" fillId="0" borderId="10" xfId="0" applyFont="1" applyBorder="1" applyAlignment="1" applyProtection="1">
      <alignment horizontal="center" vertical="center"/>
      <protection/>
    </xf>
    <xf numFmtId="49" fontId="146" fillId="0" borderId="49" xfId="0" applyNumberFormat="1" applyFont="1" applyFill="1" applyBorder="1" applyAlignment="1" applyProtection="1">
      <alignment horizontal="center" vertical="top" wrapText="1"/>
      <protection/>
    </xf>
    <xf numFmtId="49" fontId="146" fillId="0" borderId="50" xfId="0" applyNumberFormat="1" applyFont="1" applyFill="1" applyBorder="1" applyAlignment="1" applyProtection="1">
      <alignment horizontal="center" vertical="top" wrapText="1"/>
      <protection/>
    </xf>
    <xf numFmtId="49" fontId="146" fillId="0" borderId="51" xfId="0" applyNumberFormat="1" applyFont="1" applyFill="1" applyBorder="1" applyAlignment="1" applyProtection="1">
      <alignment horizontal="center" vertical="top" wrapText="1"/>
      <protection/>
    </xf>
    <xf numFmtId="49" fontId="146" fillId="0" borderId="51" xfId="0" applyNumberFormat="1" applyFont="1" applyFill="1" applyBorder="1" applyAlignment="1" applyProtection="1">
      <alignment horizontal="center"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strike val="0"/>
        <color theme="0" tint="-0.3499799966812134"/>
      </font>
    </dxf>
    <dxf>
      <font>
        <strike val="0"/>
        <name val="Cambria"/>
        <color theme="0"/>
      </font>
    </dxf>
    <dxf>
      <font>
        <b/>
        <i val="0"/>
      </font>
    </dxf>
    <dxf>
      <font>
        <strike val="0"/>
        <color theme="0" tint="-0.3499799966812134"/>
      </font>
    </dxf>
    <dxf>
      <font>
        <strike val="0"/>
        <name val="Cambria"/>
        <color theme="0"/>
      </font>
    </dxf>
    <dxf>
      <font>
        <strike val="0"/>
        <color theme="0"/>
      </font>
      <border/>
    </dxf>
    <dxf>
      <font>
        <strike val="0"/>
        <color theme="0" tint="-0.3499799966812134"/>
      </font>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xdr:row>
      <xdr:rowOff>0</xdr:rowOff>
    </xdr:from>
    <xdr:to>
      <xdr:col>14</xdr:col>
      <xdr:colOff>419100</xdr:colOff>
      <xdr:row>2</xdr:row>
      <xdr:rowOff>0</xdr:rowOff>
    </xdr:to>
    <xdr:sp>
      <xdr:nvSpPr>
        <xdr:cNvPr id="1" name="Straight Connector 2"/>
        <xdr:cNvSpPr>
          <a:spLocks/>
        </xdr:cNvSpPr>
      </xdr:nvSpPr>
      <xdr:spPr>
        <a:xfrm>
          <a:off x="1495425" y="257175"/>
          <a:ext cx="5848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dicare.gov/" TargetMode="External" /><Relationship Id="rId2" Type="http://schemas.openxmlformats.org/officeDocument/2006/relationships/hyperlink" Target="https://www.medicare.gov/your-medicare-costs/medicare-costs-at-a-glance" TargetMode="External" /><Relationship Id="rId3" Type="http://schemas.openxmlformats.org/officeDocument/2006/relationships/hyperlink" Target="http://ucnet.universityofcalifornia.edu/compensation-and-benefits/retirement-benefits/health-welfare"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92"/>
  <sheetViews>
    <sheetView showGridLines="0" showRowColHeaders="0" tabSelected="1" zoomScale="130" zoomScaleNormal="130" zoomScalePageLayoutView="0" workbookViewId="0" topLeftCell="A4">
      <selection activeCell="C13" sqref="C13"/>
    </sheetView>
  </sheetViews>
  <sheetFormatPr defaultColWidth="9.140625" defaultRowHeight="15"/>
  <cols>
    <col min="1" max="1" width="6.7109375" style="1" customWidth="1"/>
    <col min="2" max="2" width="0.2890625" style="1" customWidth="1"/>
    <col min="3" max="3" width="6.7109375" style="1" customWidth="1"/>
    <col min="4" max="5" width="16.7109375" style="1" customWidth="1"/>
    <col min="6" max="6" width="4.7109375" style="1" customWidth="1"/>
    <col min="7" max="7" width="12.7109375" style="1" customWidth="1"/>
    <col min="8" max="9" width="16.7109375" style="1" customWidth="1"/>
    <col min="10" max="10" width="2.28125" style="2" customWidth="1"/>
    <col min="11" max="11" width="10.28125" style="118" customWidth="1"/>
    <col min="12" max="12" width="9.28125" style="118" customWidth="1"/>
    <col min="13" max="13" width="11.421875" style="118" customWidth="1"/>
    <col min="14" max="17" width="9.28125" style="118" customWidth="1"/>
    <col min="18" max="22" width="9.28125" style="2" customWidth="1"/>
    <col min="23" max="16384" width="9.28125" style="1" customWidth="1"/>
  </cols>
  <sheetData>
    <row r="1" spans="3:9" ht="21">
      <c r="C1" s="240" t="s">
        <v>253</v>
      </c>
      <c r="D1" s="241"/>
      <c r="E1" s="241"/>
      <c r="F1" s="241"/>
      <c r="G1" s="241"/>
      <c r="H1" s="241"/>
      <c r="I1" s="241"/>
    </row>
    <row r="2" spans="3:22" s="3" customFormat="1" ht="3.75" customHeight="1">
      <c r="C2" s="107"/>
      <c r="D2" s="108"/>
      <c r="E2" s="109"/>
      <c r="F2" s="109"/>
      <c r="G2" s="109"/>
      <c r="H2" s="109"/>
      <c r="I2" s="109"/>
      <c r="J2" s="7"/>
      <c r="K2" s="125"/>
      <c r="L2" s="125"/>
      <c r="M2" s="125"/>
      <c r="N2" s="125"/>
      <c r="O2" s="125"/>
      <c r="P2" s="125"/>
      <c r="Q2" s="125"/>
      <c r="R2" s="7"/>
      <c r="S2" s="7"/>
      <c r="T2" s="7"/>
      <c r="U2" s="7"/>
      <c r="V2" s="7"/>
    </row>
    <row r="3" spans="3:22" s="3" customFormat="1" ht="48.75" customHeight="1">
      <c r="C3" s="230" t="s">
        <v>251</v>
      </c>
      <c r="D3" s="230"/>
      <c r="E3" s="230"/>
      <c r="F3" s="230"/>
      <c r="G3" s="230"/>
      <c r="H3" s="230"/>
      <c r="I3" s="230"/>
      <c r="J3" s="7"/>
      <c r="K3" s="125"/>
      <c r="L3" s="125"/>
      <c r="M3" s="125"/>
      <c r="N3" s="125"/>
      <c r="O3" s="125"/>
      <c r="P3" s="125"/>
      <c r="Q3" s="125"/>
      <c r="R3" s="7"/>
      <c r="S3" s="7"/>
      <c r="T3" s="7"/>
      <c r="U3" s="7"/>
      <c r="V3" s="7"/>
    </row>
    <row r="4" spans="3:22" s="3" customFormat="1" ht="15" customHeight="1">
      <c r="C4" s="4" t="s">
        <v>140</v>
      </c>
      <c r="D4" s="5"/>
      <c r="E4" s="6"/>
      <c r="F4" s="6"/>
      <c r="G4" s="6"/>
      <c r="H4" s="65"/>
      <c r="I4" s="6"/>
      <c r="J4" s="7"/>
      <c r="K4" s="125"/>
      <c r="L4" s="125"/>
      <c r="M4" s="125"/>
      <c r="N4" s="125"/>
      <c r="O4" s="125"/>
      <c r="P4" s="125"/>
      <c r="Q4" s="125"/>
      <c r="R4" s="7"/>
      <c r="S4" s="7"/>
      <c r="T4" s="7"/>
      <c r="U4" s="7"/>
      <c r="V4" s="7"/>
    </row>
    <row r="5" spans="3:22" s="3" customFormat="1" ht="15" customHeight="1">
      <c r="C5" s="4" t="s">
        <v>141</v>
      </c>
      <c r="D5" s="5"/>
      <c r="E5" s="6"/>
      <c r="F5" s="6"/>
      <c r="G5" s="6"/>
      <c r="H5" s="65"/>
      <c r="I5" s="6"/>
      <c r="J5" s="7"/>
      <c r="K5" s="125"/>
      <c r="L5" s="125"/>
      <c r="M5" s="125"/>
      <c r="N5" s="125"/>
      <c r="O5" s="125"/>
      <c r="P5" s="125"/>
      <c r="Q5" s="125"/>
      <c r="R5" s="7"/>
      <c r="S5" s="7"/>
      <c r="T5" s="7"/>
      <c r="U5" s="7"/>
      <c r="V5" s="7"/>
    </row>
    <row r="6" spans="3:22" s="3" customFormat="1" ht="15" customHeight="1">
      <c r="C6" s="4" t="s">
        <v>142</v>
      </c>
      <c r="D6" s="5"/>
      <c r="E6" s="6"/>
      <c r="F6" s="6"/>
      <c r="G6" s="6"/>
      <c r="H6" s="65"/>
      <c r="I6" s="6"/>
      <c r="J6" s="7"/>
      <c r="K6" s="125"/>
      <c r="L6" s="125"/>
      <c r="M6" s="125"/>
      <c r="N6" s="125"/>
      <c r="O6" s="125"/>
      <c r="P6" s="125"/>
      <c r="Q6" s="125"/>
      <c r="R6" s="7"/>
      <c r="S6" s="7"/>
      <c r="T6" s="7"/>
      <c r="U6" s="7"/>
      <c r="V6" s="7"/>
    </row>
    <row r="7" spans="3:22" s="3" customFormat="1" ht="15" customHeight="1">
      <c r="C7" s="4" t="s">
        <v>143</v>
      </c>
      <c r="D7" s="5"/>
      <c r="E7" s="6"/>
      <c r="F7" s="6"/>
      <c r="G7" s="6"/>
      <c r="H7" s="65"/>
      <c r="I7" s="6"/>
      <c r="J7" s="7"/>
      <c r="K7" s="125"/>
      <c r="L7" s="125"/>
      <c r="M7" s="125"/>
      <c r="N7" s="125"/>
      <c r="O7" s="125"/>
      <c r="P7" s="125"/>
      <c r="Q7" s="125"/>
      <c r="R7" s="7"/>
      <c r="S7" s="7"/>
      <c r="T7" s="7"/>
      <c r="U7" s="7"/>
      <c r="V7" s="7"/>
    </row>
    <row r="8" spans="3:22" s="3" customFormat="1" ht="12" customHeight="1">
      <c r="C8" s="4"/>
      <c r="D8" s="5"/>
      <c r="E8" s="6"/>
      <c r="F8" s="6"/>
      <c r="G8" s="125"/>
      <c r="H8" s="126"/>
      <c r="I8" s="125"/>
      <c r="J8" s="125"/>
      <c r="K8" s="125"/>
      <c r="L8" s="125"/>
      <c r="M8" s="125"/>
      <c r="N8" s="125"/>
      <c r="O8" s="125"/>
      <c r="P8" s="125"/>
      <c r="Q8" s="125"/>
      <c r="R8" s="7"/>
      <c r="S8" s="7"/>
      <c r="T8" s="7"/>
      <c r="U8" s="7"/>
      <c r="V8" s="7"/>
    </row>
    <row r="9" spans="1:22" s="3" customFormat="1" ht="15" customHeight="1">
      <c r="A9" s="73" t="s">
        <v>111</v>
      </c>
      <c r="B9" s="73"/>
      <c r="C9" s="231" t="s">
        <v>124</v>
      </c>
      <c r="D9" s="232"/>
      <c r="E9" s="232"/>
      <c r="F9" s="233"/>
      <c r="G9" s="127"/>
      <c r="H9" s="128"/>
      <c r="I9" s="128"/>
      <c r="J9" s="125"/>
      <c r="K9" s="125"/>
      <c r="L9" s="125"/>
      <c r="M9" s="125"/>
      <c r="N9" s="125"/>
      <c r="O9" s="125"/>
      <c r="P9" s="125"/>
      <c r="Q9" s="125"/>
      <c r="R9" s="7"/>
      <c r="S9" s="7"/>
      <c r="T9" s="7"/>
      <c r="U9" s="7"/>
      <c r="V9" s="7"/>
    </row>
    <row r="10" spans="1:22" s="68" customFormat="1" ht="2.25" customHeight="1">
      <c r="A10" s="111"/>
      <c r="B10" s="111"/>
      <c r="C10" s="113"/>
      <c r="D10" s="13"/>
      <c r="E10" s="13"/>
      <c r="F10" s="13"/>
      <c r="G10" s="129"/>
      <c r="H10" s="130"/>
      <c r="I10" s="129"/>
      <c r="J10" s="129"/>
      <c r="K10" s="129"/>
      <c r="L10" s="129"/>
      <c r="M10" s="129"/>
      <c r="N10" s="129"/>
      <c r="O10" s="129"/>
      <c r="P10" s="129"/>
      <c r="Q10" s="129"/>
      <c r="R10" s="69"/>
      <c r="S10" s="69"/>
      <c r="T10" s="69"/>
      <c r="U10" s="69"/>
      <c r="V10" s="69"/>
    </row>
    <row r="11" spans="1:22" s="3" customFormat="1" ht="15" customHeight="1">
      <c r="A11" s="73" t="s">
        <v>112</v>
      </c>
      <c r="B11" s="73"/>
      <c r="C11" s="77">
        <v>65</v>
      </c>
      <c r="D11" s="115" t="s">
        <v>129</v>
      </c>
      <c r="E11" s="112"/>
      <c r="F11" s="116"/>
      <c r="G11" s="7"/>
      <c r="H11" s="137" t="s">
        <v>139</v>
      </c>
      <c r="I11" s="138" t="s">
        <v>134</v>
      </c>
      <c r="J11" s="7"/>
      <c r="K11" s="236" t="s">
        <v>138</v>
      </c>
      <c r="L11" s="236"/>
      <c r="M11" s="236"/>
      <c r="N11" s="125"/>
      <c r="O11" s="125"/>
      <c r="P11" s="125"/>
      <c r="Q11" s="125"/>
      <c r="R11" s="7"/>
      <c r="S11" s="7"/>
      <c r="T11" s="7"/>
      <c r="U11" s="7"/>
      <c r="V11" s="7"/>
    </row>
    <row r="12" spans="1:22" s="8" customFormat="1" ht="2.25" customHeight="1">
      <c r="A12" s="70"/>
      <c r="B12" s="70"/>
      <c r="C12" s="114"/>
      <c r="F12" s="9"/>
      <c r="G12" s="9"/>
      <c r="H12" s="9"/>
      <c r="I12" s="9"/>
      <c r="J12" s="9"/>
      <c r="K12" s="139"/>
      <c r="L12" s="139"/>
      <c r="M12" s="139"/>
      <c r="N12" s="131"/>
      <c r="O12" s="131"/>
      <c r="P12" s="131"/>
      <c r="Q12" s="131"/>
      <c r="R12" s="9"/>
      <c r="S12" s="9"/>
      <c r="T12" s="9"/>
      <c r="U12" s="9"/>
      <c r="V12" s="9"/>
    </row>
    <row r="13" spans="1:22" s="10" customFormat="1" ht="15">
      <c r="A13" s="73" t="s">
        <v>113</v>
      </c>
      <c r="B13" s="73"/>
      <c r="C13" s="77">
        <v>33</v>
      </c>
      <c r="D13" s="110" t="s">
        <v>130</v>
      </c>
      <c r="F13" s="11"/>
      <c r="G13" s="140" t="s">
        <v>131</v>
      </c>
      <c r="H13" s="2">
        <f>IF(C13&lt;10,"Rule75",C13)</f>
        <v>33</v>
      </c>
      <c r="I13" s="141" t="str">
        <f>IF(C11+C13&gt;=75,"Rule75","Nope")</f>
        <v>Rule75</v>
      </c>
      <c r="J13" s="11"/>
      <c r="K13" s="142" t="s">
        <v>136</v>
      </c>
      <c r="L13" s="143">
        <v>10</v>
      </c>
      <c r="M13" s="144" t="str">
        <f>IF(AND(C11&gt;=50,C11&lt;=54),"Need 10",IF(C11&gt;=55,"Need 5","Nay"))</f>
        <v>Need 5</v>
      </c>
      <c r="N13" s="132"/>
      <c r="O13" s="132"/>
      <c r="P13" s="132"/>
      <c r="Q13" s="132"/>
      <c r="R13" s="11"/>
      <c r="S13" s="11"/>
      <c r="T13" s="11"/>
      <c r="U13" s="11"/>
      <c r="V13" s="11"/>
    </row>
    <row r="14" spans="1:22" s="12" customFormat="1" ht="2.25" customHeight="1">
      <c r="A14" s="71"/>
      <c r="B14" s="71"/>
      <c r="C14" s="13"/>
      <c r="D14" s="13"/>
      <c r="E14" s="13"/>
      <c r="F14" s="117"/>
      <c r="G14" s="145"/>
      <c r="H14" s="146"/>
      <c r="I14" s="146"/>
      <c r="J14" s="14"/>
      <c r="K14" s="147"/>
      <c r="L14" s="148"/>
      <c r="M14" s="148"/>
      <c r="N14" s="133"/>
      <c r="O14" s="133"/>
      <c r="P14" s="133"/>
      <c r="Q14" s="133"/>
      <c r="R14" s="14"/>
      <c r="S14" s="14"/>
      <c r="T14" s="14"/>
      <c r="U14" s="14"/>
      <c r="V14" s="14"/>
    </row>
    <row r="15" spans="1:22" s="10" customFormat="1" ht="15">
      <c r="A15" s="73" t="s">
        <v>114</v>
      </c>
      <c r="B15" s="73"/>
      <c r="C15" s="231" t="s">
        <v>192</v>
      </c>
      <c r="D15" s="232"/>
      <c r="E15" s="232"/>
      <c r="F15" s="233"/>
      <c r="G15" s="149" t="s">
        <v>132</v>
      </c>
      <c r="H15" s="9" t="str">
        <f>IF(AND(H50="Group 2",H13="Rule75"),"Rule75","Nope")</f>
        <v>Nope</v>
      </c>
      <c r="I15" s="9" t="str">
        <f>IF(AND(H13="Rule75",H15="Rule75",I13="Rule75"),"Rule75","Nope")</f>
        <v>Nope</v>
      </c>
      <c r="J15" s="11"/>
      <c r="K15" s="142" t="s">
        <v>137</v>
      </c>
      <c r="L15" s="143">
        <v>5</v>
      </c>
      <c r="M15" s="144" t="str">
        <f>IF(M13="Need 5","100%",IF(AND(M13="Need 10",C13&gt;=10),"100%","N/A"))</f>
        <v>100%</v>
      </c>
      <c r="N15" s="132"/>
      <c r="O15" s="132"/>
      <c r="P15" s="132"/>
      <c r="Q15" s="132"/>
      <c r="R15" s="11"/>
      <c r="S15" s="11"/>
      <c r="T15" s="11"/>
      <c r="U15" s="11"/>
      <c r="V15" s="11"/>
    </row>
    <row r="16" spans="1:22" s="76" customFormat="1" ht="16.5" customHeight="1">
      <c r="A16" s="74"/>
      <c r="B16" s="74"/>
      <c r="C16" s="13"/>
      <c r="D16" s="13"/>
      <c r="E16" s="13"/>
      <c r="F16" s="117"/>
      <c r="G16" s="150"/>
      <c r="H16" s="151"/>
      <c r="I16" s="152" t="s">
        <v>133</v>
      </c>
      <c r="J16" s="75"/>
      <c r="K16" s="153"/>
      <c r="L16" s="154">
        <f>_xlfn.IFERROR(IF(AND(H50="Group 1",M15="N/A"),"N/A",I17),"N/A")</f>
        <v>1</v>
      </c>
      <c r="M16" s="153"/>
      <c r="N16" s="134"/>
      <c r="O16" s="134"/>
      <c r="P16" s="134"/>
      <c r="Q16" s="134"/>
      <c r="R16" s="75"/>
      <c r="S16" s="75"/>
      <c r="T16" s="75"/>
      <c r="U16" s="75"/>
      <c r="V16" s="75"/>
    </row>
    <row r="17" spans="1:23" ht="17.25" customHeight="1">
      <c r="A17" s="72"/>
      <c r="B17" s="72"/>
      <c r="C17" s="248" t="s">
        <v>128</v>
      </c>
      <c r="D17" s="248"/>
      <c r="E17" s="248"/>
      <c r="F17" s="248"/>
      <c r="G17" s="248"/>
      <c r="H17" s="106">
        <f>_xlfn.IFERROR(IF(AND(H50="Group 1",M15="N/A"),"N/A",I17),"N/A")</f>
        <v>1</v>
      </c>
      <c r="I17" s="155">
        <f>IF(H50="Group 1","100%",IF(AND(H50="Group 2",I15="Rule75"),LOOKUP(10,C55:C65,D55:D65),IF(AND(H50="Group 2",I15="Nope"),LOOKUP(C13,C55:C65,D55:D65),IF(H50="Group 3",'G3'!E16,TRUE))))</f>
        <v>1</v>
      </c>
      <c r="J17" s="15"/>
      <c r="K17" s="136"/>
      <c r="M17" s="136"/>
      <c r="W17" s="2"/>
    </row>
    <row r="18" ht="16.5" customHeight="1" thickBot="1"/>
    <row r="19" spans="3:10" ht="30" customHeight="1" thickTop="1">
      <c r="C19" s="92"/>
      <c r="D19" s="93" t="s">
        <v>0</v>
      </c>
      <c r="E19" s="94" t="s">
        <v>1</v>
      </c>
      <c r="F19" s="249" t="s">
        <v>2</v>
      </c>
      <c r="G19" s="250"/>
      <c r="H19" s="95" t="s">
        <v>3</v>
      </c>
      <c r="I19" s="96" t="s">
        <v>4</v>
      </c>
      <c r="J19" s="16" t="s">
        <v>5</v>
      </c>
    </row>
    <row r="20" spans="3:10" ht="15">
      <c r="C20" s="97" t="s">
        <v>6</v>
      </c>
      <c r="D20" s="98">
        <f>VLOOKUP(J20,G69:I189,2,FALSE)</f>
        <v>264.76</v>
      </c>
      <c r="E20" s="99">
        <f>VLOOKUP(J20,G69:I189,3,FALSE)</f>
        <v>596.74</v>
      </c>
      <c r="F20" s="251">
        <f>IF(D20&lt;=(H17*E20),D20,ROUND(H17*E20,2))</f>
        <v>264.76</v>
      </c>
      <c r="G20" s="252"/>
      <c r="H20" s="100" t="str">
        <f aca="true" t="shared" si="0" ref="H20:H30">IF(D20-F20&gt;0,D20-F20," ")</f>
        <v> </v>
      </c>
      <c r="I20" s="101"/>
      <c r="J20" s="2" t="str">
        <f>CONCATENATE(C15," ",C20)</f>
        <v>CORE/UC Medicare PPO U</v>
      </c>
    </row>
    <row r="21" spans="3:10" ht="15">
      <c r="C21" s="97" t="s">
        <v>7</v>
      </c>
      <c r="D21" s="98">
        <f>VLOOKUP(J21,G70:I189,2,FALSE)</f>
        <v>476.57</v>
      </c>
      <c r="E21" s="99">
        <f>VLOOKUP(J21,G70:I189,3,FALSE)</f>
        <v>1074.13</v>
      </c>
      <c r="F21" s="234">
        <f>IF(D21&lt;=(H17*E21),D21,ROUND(H17*E21,2))</f>
        <v>476.57</v>
      </c>
      <c r="G21" s="235"/>
      <c r="H21" s="102" t="str">
        <f t="shared" si="0"/>
        <v> </v>
      </c>
      <c r="I21" s="103"/>
      <c r="J21" s="2" t="str">
        <f>CONCATENATE(C15," ",C21)</f>
        <v>CORE/UC Medicare PPO UC</v>
      </c>
    </row>
    <row r="22" spans="3:10" ht="15">
      <c r="C22" s="97" t="s">
        <v>8</v>
      </c>
      <c r="D22" s="98">
        <f>VLOOKUP(J22,G71:I189,2,FALSE)</f>
        <v>556</v>
      </c>
      <c r="E22" s="99">
        <f>VLOOKUP(J22,G71:I189,3,FALSE)</f>
        <v>1201.63</v>
      </c>
      <c r="F22" s="234">
        <f>IF(D22&lt;=(H17*E22),D22,ROUND(H17*E22,2))</f>
        <v>556</v>
      </c>
      <c r="G22" s="235"/>
      <c r="H22" s="102" t="str">
        <f t="shared" si="0"/>
        <v> </v>
      </c>
      <c r="I22" s="103"/>
      <c r="J22" s="2" t="str">
        <f>CONCATENATE(C15," ",C22)</f>
        <v>CORE/UC Medicare PPO UA</v>
      </c>
    </row>
    <row r="23" spans="3:10" ht="15">
      <c r="C23" s="97" t="s">
        <v>9</v>
      </c>
      <c r="D23" s="98">
        <f>VLOOKUP(J23,G72:I189,2,FALSE)</f>
        <v>767.81</v>
      </c>
      <c r="E23" s="99">
        <f>VLOOKUP(J23,G72:I189,3,FALSE)</f>
        <v>1679.02</v>
      </c>
      <c r="F23" s="234">
        <f>IF(D23&lt;=(H17*E23),D23,ROUND(H17*E23,2))</f>
        <v>767.81</v>
      </c>
      <c r="G23" s="235"/>
      <c r="H23" s="102" t="str">
        <f t="shared" si="0"/>
        <v> </v>
      </c>
      <c r="I23" s="103"/>
      <c r="J23" s="2" t="str">
        <f>CONCATENATE(C15," ",C23)</f>
        <v>CORE/UC Medicare PPO UAC</v>
      </c>
    </row>
    <row r="24" spans="3:10" ht="15">
      <c r="C24" s="97" t="s">
        <v>10</v>
      </c>
      <c r="D24" s="98" t="str">
        <f>VLOOKUP(J24,G73:I189,2,FALSE)</f>
        <v>N/A</v>
      </c>
      <c r="E24" s="99" t="str">
        <f>VLOOKUP(J24,G73:I189,3,FALSE)</f>
        <v>N/A</v>
      </c>
      <c r="F24" s="234" t="e">
        <f>IF(D24&lt;=(H17*E24),D24,ROUND(H17*E24,2))</f>
        <v>#VALUE!</v>
      </c>
      <c r="G24" s="235"/>
      <c r="H24" s="102" t="e">
        <f t="shared" si="0"/>
        <v>#VALUE!</v>
      </c>
      <c r="I24" s="103" t="e">
        <f>IF(H24=" ",IF(ROUND(H17*E24,2)-D24&lt;(D68),ROUND(H17*E24,2)-D24,(D68))," ")</f>
        <v>#VALUE!</v>
      </c>
      <c r="J24" s="2" t="str">
        <f>CONCATENATE(C15," ",C24)</f>
        <v>CORE/UC Medicare PPO M</v>
      </c>
    </row>
    <row r="25" spans="3:10" ht="15">
      <c r="C25" s="97" t="s">
        <v>11</v>
      </c>
      <c r="D25" s="98" t="str">
        <f>VLOOKUP(J25,G74:I189,2,FALSE)</f>
        <v>N/A</v>
      </c>
      <c r="E25" s="99" t="str">
        <f>VLOOKUP(J25,G74:I189,3,FALSE)</f>
        <v>N/A</v>
      </c>
      <c r="F25" s="234" t="e">
        <f>IF(D25&lt;=(H17*E25),D25,ROUND(H17*E25,2))</f>
        <v>#VALUE!</v>
      </c>
      <c r="G25" s="235"/>
      <c r="H25" s="102" t="e">
        <f t="shared" si="0"/>
        <v>#VALUE!</v>
      </c>
      <c r="I25" s="103" t="e">
        <f>IF(H25=" ",IF(ROUND(H17*E25,2)-D25&lt;(D69),ROUND(H17*E25,2)-D25,(D69))," ")</f>
        <v>#VALUE!</v>
      </c>
      <c r="J25" s="2" t="str">
        <f>CONCATENATE(C15," ",C25)</f>
        <v>CORE/UC Medicare PPO MM</v>
      </c>
    </row>
    <row r="26" spans="3:10" ht="15">
      <c r="C26" s="97" t="s">
        <v>12</v>
      </c>
      <c r="D26" s="98">
        <f>VLOOKUP(J26,G75:I189,2,FALSE)</f>
        <v>661.66</v>
      </c>
      <c r="E26" s="99">
        <f>VLOOKUP(J26,G75:I189,3,FALSE)</f>
        <v>810.61</v>
      </c>
      <c r="F26" s="234">
        <f>IF(D26&lt;=(H17*E26),D26,ROUND(H17*E26,2))</f>
        <v>661.66</v>
      </c>
      <c r="G26" s="235"/>
      <c r="H26" s="102" t="str">
        <f t="shared" si="0"/>
        <v> </v>
      </c>
      <c r="I26" s="103">
        <f>IF(H26=" ",IF(ROUND(H17*E26,2)-D26&lt;(D70),ROUND(H17*E26,2)-D26,(D70))," ")</f>
        <v>148.95000000000005</v>
      </c>
      <c r="J26" s="2" t="str">
        <f>CONCATENATE(C15," ",C26)</f>
        <v>CORE/UC Medicare PPO MC</v>
      </c>
    </row>
    <row r="27" spans="3:10" ht="15">
      <c r="C27" s="97" t="s">
        <v>13</v>
      </c>
      <c r="D27" s="98">
        <f>VLOOKUP(J27,G76:I189,2,FALSE)</f>
        <v>741.09</v>
      </c>
      <c r="E27" s="99">
        <f>VLOOKUP(J27,G76:I189,3,FALSE)</f>
        <v>938.11</v>
      </c>
      <c r="F27" s="234">
        <f>IF(D27&lt;=(H17*E27),D27,ROUND(H17*E27,2))</f>
        <v>741.09</v>
      </c>
      <c r="G27" s="235"/>
      <c r="H27" s="102" t="str">
        <f t="shared" si="0"/>
        <v> </v>
      </c>
      <c r="I27" s="103">
        <f>IF(H27=" ",IF(ROUND(H17*E27,2)-D27&lt;(D71),ROUND(H17*E27,2)-D27,(D71))," ")</f>
        <v>170.1</v>
      </c>
      <c r="J27" s="2" t="str">
        <f>CONCATENATE(C15," ",C27)</f>
        <v>CORE/UC Medicare PPO MA</v>
      </c>
    </row>
    <row r="28" spans="3:10" ht="15">
      <c r="C28" s="97" t="s">
        <v>14</v>
      </c>
      <c r="D28" s="98">
        <f>VLOOKUP(J28,G77:I189,2,FALSE)</f>
        <v>952.9</v>
      </c>
      <c r="E28" s="99">
        <f>VLOOKUP(J28,G77:I189,3,FALSE)</f>
        <v>1415.5</v>
      </c>
      <c r="F28" s="234">
        <f>IF(D28&lt;=(H17*E28),D28,ROUND(H17*E28,2))</f>
        <v>952.9</v>
      </c>
      <c r="G28" s="235"/>
      <c r="H28" s="102" t="str">
        <f t="shared" si="0"/>
        <v> </v>
      </c>
      <c r="I28" s="103">
        <f>IF(H28=" ",IF(ROUND(H17*E28,2)-D28&lt;(D72),ROUND(H17*E28,2)-D28,(D72))," ")</f>
        <v>170.1</v>
      </c>
      <c r="J28" s="2" t="str">
        <f>CONCATENATE(C15," ",C28)</f>
        <v>CORE/UC Medicare PPO MAC</v>
      </c>
    </row>
    <row r="29" spans="3:10" ht="15">
      <c r="C29" s="97" t="s">
        <v>15</v>
      </c>
      <c r="D29" s="98" t="str">
        <f>VLOOKUP(J29,G78:I189,2,FALSE)</f>
        <v>N/A</v>
      </c>
      <c r="E29" s="99" t="str">
        <f>VLOOKUP(J29,G78:I189,3,FALSE)</f>
        <v>N/A</v>
      </c>
      <c r="F29" s="234" t="e">
        <f>IF(D29&lt;=(H17*E29),D29,ROUND(H17*E29,2))</f>
        <v>#VALUE!</v>
      </c>
      <c r="G29" s="235"/>
      <c r="H29" s="102" t="e">
        <f t="shared" si="0"/>
        <v>#VALUE!</v>
      </c>
      <c r="I29" s="103" t="e">
        <f>IF(H29=" ",IF(ROUND(H17*E29,2)-D29&lt;(D73),ROUND(H17*E29,2)-D29,(D73))," ")</f>
        <v>#VALUE!</v>
      </c>
      <c r="J29" s="2" t="str">
        <f>CONCATENATE(C15," ",C29)</f>
        <v>CORE/UC Medicare PPO MMM</v>
      </c>
    </row>
    <row r="30" spans="3:10" ht="15.75" thickBot="1">
      <c r="C30" s="97" t="s">
        <v>16</v>
      </c>
      <c r="D30" s="98">
        <f>VLOOKUP(J30,G79:I189,2,FALSE)</f>
        <v>1111.51</v>
      </c>
      <c r="E30" s="99">
        <f>VLOOKUP(J30,G79:I189,3,FALSE)</f>
        <v>1143.83</v>
      </c>
      <c r="F30" s="234">
        <f>IF(D30&lt;=(H17*E30),D30,ROUND(H17*E30,2))</f>
        <v>1111.51</v>
      </c>
      <c r="G30" s="235"/>
      <c r="H30" s="104" t="str">
        <f t="shared" si="0"/>
        <v> </v>
      </c>
      <c r="I30" s="105">
        <f>IF(H30=" ",IF(ROUND(H17*E30,2)-D30&lt;(D74),ROUND(H17*E30,2)-D30,(D74))," ")</f>
        <v>32.319999999999936</v>
      </c>
      <c r="J30" s="2" t="str">
        <f>CONCATENATE(C15," ",C30)</f>
        <v>CORE/UC Medicare PPO MMC</v>
      </c>
    </row>
    <row r="31" ht="16.5" customHeight="1" thickTop="1"/>
    <row r="32" spans="3:9" ht="27.75" customHeight="1">
      <c r="C32" s="246" t="s">
        <v>252</v>
      </c>
      <c r="D32" s="247"/>
      <c r="E32" s="247"/>
      <c r="F32" s="247"/>
      <c r="G32" s="247"/>
      <c r="H32" s="247"/>
      <c r="I32" s="247"/>
    </row>
    <row r="33" spans="5:17" s="2" customFormat="1" ht="16.5" customHeight="1">
      <c r="E33" s="17"/>
      <c r="F33" s="17"/>
      <c r="K33" s="118"/>
      <c r="L33" s="118"/>
      <c r="M33" s="118"/>
      <c r="N33" s="118"/>
      <c r="O33" s="118"/>
      <c r="P33" s="118"/>
      <c r="Q33" s="118"/>
    </row>
    <row r="34" spans="3:17" s="2" customFormat="1" ht="13.5" customHeight="1">
      <c r="C34" s="18" t="s">
        <v>17</v>
      </c>
      <c r="D34" s="19" t="s">
        <v>18</v>
      </c>
      <c r="E34" s="20"/>
      <c r="F34" s="20"/>
      <c r="G34" s="21"/>
      <c r="H34" s="242" t="s">
        <v>19</v>
      </c>
      <c r="I34" s="243"/>
      <c r="K34" s="118"/>
      <c r="L34" s="118"/>
      <c r="M34" s="118"/>
      <c r="N34" s="118"/>
      <c r="O34" s="118"/>
      <c r="P34" s="118"/>
      <c r="Q34" s="118"/>
    </row>
    <row r="35" spans="3:17" s="2" customFormat="1" ht="13.5" customHeight="1">
      <c r="C35" s="22"/>
      <c r="D35" s="19" t="s">
        <v>20</v>
      </c>
      <c r="E35" s="20"/>
      <c r="F35" s="20"/>
      <c r="G35" s="21"/>
      <c r="H35" s="244" t="s">
        <v>21</v>
      </c>
      <c r="I35" s="245"/>
      <c r="K35" s="118"/>
      <c r="L35" s="118"/>
      <c r="M35" s="118"/>
      <c r="N35" s="118"/>
      <c r="O35" s="118"/>
      <c r="P35" s="118"/>
      <c r="Q35" s="118"/>
    </row>
    <row r="36" spans="3:17" s="2" customFormat="1" ht="13.5" customHeight="1">
      <c r="C36" s="22"/>
      <c r="D36" s="19" t="s">
        <v>22</v>
      </c>
      <c r="E36" s="20"/>
      <c r="F36" s="20"/>
      <c r="G36" s="21"/>
      <c r="H36" s="244" t="s">
        <v>23</v>
      </c>
      <c r="I36" s="245"/>
      <c r="K36" s="118"/>
      <c r="L36" s="118"/>
      <c r="M36" s="118"/>
      <c r="N36" s="118"/>
      <c r="O36" s="118"/>
      <c r="P36" s="118"/>
      <c r="Q36" s="118"/>
    </row>
    <row r="37" spans="3:17" s="2" customFormat="1" ht="13.5" customHeight="1">
      <c r="C37" s="22"/>
      <c r="D37" s="19" t="s">
        <v>24</v>
      </c>
      <c r="E37" s="20"/>
      <c r="F37" s="20"/>
      <c r="G37" s="21"/>
      <c r="H37" s="244" t="s">
        <v>25</v>
      </c>
      <c r="I37" s="245"/>
      <c r="K37" s="118"/>
      <c r="L37" s="118"/>
      <c r="M37" s="118"/>
      <c r="N37" s="118"/>
      <c r="O37" s="118"/>
      <c r="P37" s="118"/>
      <c r="Q37" s="118"/>
    </row>
    <row r="38" spans="3:17" s="2" customFormat="1" ht="13.5" customHeight="1">
      <c r="C38" s="22"/>
      <c r="D38" s="19" t="s">
        <v>26</v>
      </c>
      <c r="E38" s="20"/>
      <c r="F38" s="20"/>
      <c r="G38" s="21"/>
      <c r="H38" s="238" t="s">
        <v>27</v>
      </c>
      <c r="I38" s="239"/>
      <c r="K38" s="118"/>
      <c r="L38" s="118"/>
      <c r="M38" s="118"/>
      <c r="N38" s="118"/>
      <c r="O38" s="118"/>
      <c r="P38" s="118"/>
      <c r="Q38" s="118"/>
    </row>
    <row r="39" spans="3:17" s="2" customFormat="1" ht="13.5" customHeight="1">
      <c r="C39" s="22"/>
      <c r="D39" s="19" t="s">
        <v>28</v>
      </c>
      <c r="E39" s="20"/>
      <c r="F39" s="20"/>
      <c r="G39" s="21"/>
      <c r="H39" s="20"/>
      <c r="I39" s="20"/>
      <c r="K39" s="118"/>
      <c r="L39" s="118"/>
      <c r="M39" s="118"/>
      <c r="N39" s="118"/>
      <c r="O39" s="118"/>
      <c r="P39" s="118"/>
      <c r="Q39" s="118"/>
    </row>
    <row r="40" spans="3:17" s="2" customFormat="1" ht="13.5" customHeight="1">
      <c r="C40" s="22"/>
      <c r="D40" s="19" t="s">
        <v>29</v>
      </c>
      <c r="E40" s="20"/>
      <c r="F40" s="20"/>
      <c r="G40" s="21"/>
      <c r="H40" s="20"/>
      <c r="I40" s="20"/>
      <c r="K40" s="118"/>
      <c r="L40" s="118"/>
      <c r="M40" s="118"/>
      <c r="N40" s="118"/>
      <c r="O40" s="118"/>
      <c r="P40" s="118"/>
      <c r="Q40" s="118"/>
    </row>
    <row r="41" spans="3:17" s="2" customFormat="1" ht="13.5" customHeight="1">
      <c r="C41" s="22"/>
      <c r="D41" s="19" t="s">
        <v>30</v>
      </c>
      <c r="E41" s="20"/>
      <c r="F41" s="20"/>
      <c r="G41" s="21"/>
      <c r="H41" s="20"/>
      <c r="I41" s="20"/>
      <c r="K41" s="118"/>
      <c r="L41" s="118"/>
      <c r="M41" s="118"/>
      <c r="N41" s="118"/>
      <c r="O41" s="118"/>
      <c r="P41" s="118"/>
      <c r="Q41" s="118"/>
    </row>
    <row r="42" spans="3:17" s="2" customFormat="1" ht="13.5" customHeight="1">
      <c r="C42" s="22"/>
      <c r="D42" s="19" t="s">
        <v>31</v>
      </c>
      <c r="E42" s="20"/>
      <c r="F42" s="20"/>
      <c r="G42" s="21"/>
      <c r="H42" s="20"/>
      <c r="I42" s="20"/>
      <c r="K42" s="118"/>
      <c r="L42" s="118"/>
      <c r="M42" s="118"/>
      <c r="N42" s="118"/>
      <c r="O42" s="118"/>
      <c r="P42" s="118"/>
      <c r="Q42" s="118"/>
    </row>
    <row r="43" spans="3:17" s="2" customFormat="1" ht="13.5" customHeight="1">
      <c r="C43" s="22"/>
      <c r="D43" s="19" t="s">
        <v>32</v>
      </c>
      <c r="E43" s="20"/>
      <c r="F43" s="20"/>
      <c r="G43" s="21"/>
      <c r="H43" s="20"/>
      <c r="I43" s="20"/>
      <c r="K43" s="118"/>
      <c r="L43" s="118"/>
      <c r="M43" s="118"/>
      <c r="N43" s="118"/>
      <c r="O43" s="118"/>
      <c r="P43" s="118"/>
      <c r="Q43" s="118"/>
    </row>
    <row r="44" spans="3:17" s="2" customFormat="1" ht="13.5" customHeight="1">
      <c r="C44" s="22"/>
      <c r="D44" s="19" t="s">
        <v>33</v>
      </c>
      <c r="E44" s="20"/>
      <c r="F44" s="20"/>
      <c r="G44" s="21"/>
      <c r="H44" s="20"/>
      <c r="I44" s="20"/>
      <c r="K44" s="118"/>
      <c r="L44" s="118"/>
      <c r="M44" s="118"/>
      <c r="N44" s="118"/>
      <c r="O44" s="118"/>
      <c r="P44" s="118"/>
      <c r="Q44" s="118"/>
    </row>
    <row r="45" spans="1:17" s="2" customFormat="1" ht="13.5">
      <c r="A45" s="23"/>
      <c r="B45" s="23"/>
      <c r="C45" s="21"/>
      <c r="D45" s="135" t="s">
        <v>34</v>
      </c>
      <c r="E45" s="21"/>
      <c r="F45" s="21"/>
      <c r="G45" s="21"/>
      <c r="H45" s="21"/>
      <c r="I45" s="21"/>
      <c r="K45" s="118"/>
      <c r="L45" s="118"/>
      <c r="M45" s="118"/>
      <c r="N45" s="118"/>
      <c r="O45" s="118"/>
      <c r="P45" s="118"/>
      <c r="Q45" s="118"/>
    </row>
    <row r="46" spans="1:17" s="2" customFormat="1" ht="16.5" customHeight="1">
      <c r="A46" s="23"/>
      <c r="B46" s="23"/>
      <c r="C46" s="23"/>
      <c r="D46" s="24"/>
      <c r="E46" s="23"/>
      <c r="F46" s="23"/>
      <c r="G46" s="23"/>
      <c r="H46" s="23"/>
      <c r="I46" s="23"/>
      <c r="K46" s="118"/>
      <c r="L46" s="118"/>
      <c r="M46" s="118"/>
      <c r="N46" s="118"/>
      <c r="O46" s="118"/>
      <c r="P46" s="118"/>
      <c r="Q46" s="118"/>
    </row>
    <row r="47" spans="3:17" s="66" customFormat="1" ht="12.75" customHeight="1">
      <c r="C47" s="237" t="s">
        <v>204</v>
      </c>
      <c r="D47" s="237"/>
      <c r="E47" s="237"/>
      <c r="F47" s="237"/>
      <c r="G47" s="237"/>
      <c r="H47" s="237"/>
      <c r="I47" s="237"/>
      <c r="K47" s="118"/>
      <c r="L47" s="118"/>
      <c r="M47" s="118"/>
      <c r="N47" s="118"/>
      <c r="O47" s="118"/>
      <c r="P47" s="118"/>
      <c r="Q47" s="118"/>
    </row>
    <row r="48" s="118" customFormat="1" ht="16.5" customHeight="1"/>
    <row r="49" s="118" customFormat="1" ht="60" customHeight="1"/>
    <row r="50" spans="1:11" s="118" customFormat="1" ht="15" customHeight="1">
      <c r="A50" s="221"/>
      <c r="B50" s="221"/>
      <c r="C50" s="221"/>
      <c r="D50" s="221" t="s">
        <v>135</v>
      </c>
      <c r="E50" s="221"/>
      <c r="F50" s="221"/>
      <c r="G50" s="221"/>
      <c r="H50" s="223" t="str">
        <f>IF(C9=D50,"Group 1",IF(C9=D51,"Group 2",IF(C9=D52,"Group 3",TRUE)))</f>
        <v>Group 2</v>
      </c>
      <c r="I50" s="221"/>
      <c r="J50" s="221"/>
      <c r="K50" s="221"/>
    </row>
    <row r="51" spans="1:10" s="118" customFormat="1" ht="15" customHeight="1">
      <c r="A51" s="221"/>
      <c r="B51" s="221"/>
      <c r="C51" s="221"/>
      <c r="D51" s="221" t="s">
        <v>124</v>
      </c>
      <c r="E51" s="221"/>
      <c r="F51" s="221"/>
      <c r="G51" s="221"/>
      <c r="H51" s="221"/>
      <c r="I51" s="221"/>
      <c r="J51" s="221"/>
    </row>
    <row r="52" spans="1:10" s="118" customFormat="1" ht="15" customHeight="1">
      <c r="A52" s="221"/>
      <c r="B52" s="221"/>
      <c r="C52" s="221"/>
      <c r="D52" s="221" t="s">
        <v>125</v>
      </c>
      <c r="E52" s="221"/>
      <c r="F52" s="221"/>
      <c r="G52" s="221"/>
      <c r="H52" s="221"/>
      <c r="I52" s="221"/>
      <c r="J52" s="221"/>
    </row>
    <row r="53" spans="1:10" s="118" customFormat="1" ht="15" customHeight="1">
      <c r="A53" s="221"/>
      <c r="B53" s="221"/>
      <c r="C53" s="221"/>
      <c r="D53" s="221"/>
      <c r="E53" s="221"/>
      <c r="F53" s="221"/>
      <c r="G53" s="221"/>
      <c r="H53" s="221"/>
      <c r="I53" s="221"/>
      <c r="J53" s="221"/>
    </row>
    <row r="54" spans="1:10" s="118" customFormat="1" ht="15" customHeight="1">
      <c r="A54" s="221"/>
      <c r="B54" s="221"/>
      <c r="C54" s="221"/>
      <c r="D54" s="221"/>
      <c r="E54" s="221"/>
      <c r="F54" s="221"/>
      <c r="G54" s="221"/>
      <c r="H54" s="221"/>
      <c r="I54" s="221"/>
      <c r="J54" s="221"/>
    </row>
    <row r="55" spans="1:10" s="118" customFormat="1" ht="13.5">
      <c r="A55" s="221"/>
      <c r="B55" s="221"/>
      <c r="C55" s="221">
        <v>10</v>
      </c>
      <c r="D55" s="224">
        <v>0.5</v>
      </c>
      <c r="E55" s="224"/>
      <c r="F55" s="224"/>
      <c r="G55" s="225" t="s">
        <v>192</v>
      </c>
      <c r="H55" s="221"/>
      <c r="I55" s="221"/>
      <c r="J55" s="221"/>
    </row>
    <row r="56" spans="1:10" s="118" customFormat="1" ht="13.5">
      <c r="A56" s="221"/>
      <c r="B56" s="221"/>
      <c r="C56" s="221">
        <v>11</v>
      </c>
      <c r="D56" s="224">
        <v>0.55</v>
      </c>
      <c r="E56" s="224"/>
      <c r="F56" s="224"/>
      <c r="G56" s="225" t="s">
        <v>156</v>
      </c>
      <c r="H56" s="221"/>
      <c r="I56" s="221"/>
      <c r="J56" s="221"/>
    </row>
    <row r="57" spans="1:10" s="118" customFormat="1" ht="13.5">
      <c r="A57" s="221"/>
      <c r="B57" s="221"/>
      <c r="C57" s="221">
        <v>12</v>
      </c>
      <c r="D57" s="224">
        <v>0.6</v>
      </c>
      <c r="E57" s="224"/>
      <c r="F57" s="224"/>
      <c r="G57" s="225" t="s">
        <v>206</v>
      </c>
      <c r="H57" s="221"/>
      <c r="I57" s="221"/>
      <c r="J57" s="221"/>
    </row>
    <row r="58" spans="1:10" s="118" customFormat="1" ht="13.5">
      <c r="A58" s="221"/>
      <c r="B58" s="221"/>
      <c r="C58" s="221">
        <v>13</v>
      </c>
      <c r="D58" s="224">
        <v>0.65</v>
      </c>
      <c r="E58" s="224"/>
      <c r="F58" s="224"/>
      <c r="G58" s="225" t="s">
        <v>35</v>
      </c>
      <c r="H58" s="221"/>
      <c r="I58" s="221"/>
      <c r="J58" s="221"/>
    </row>
    <row r="59" spans="1:10" s="118" customFormat="1" ht="13.5">
      <c r="A59" s="221"/>
      <c r="B59" s="221"/>
      <c r="C59" s="221">
        <v>14</v>
      </c>
      <c r="D59" s="224">
        <v>0.7</v>
      </c>
      <c r="E59" s="224"/>
      <c r="F59" s="224"/>
      <c r="G59" s="225" t="s">
        <v>180</v>
      </c>
      <c r="H59" s="221"/>
      <c r="I59" s="221"/>
      <c r="J59" s="221"/>
    </row>
    <row r="60" spans="1:10" s="118" customFormat="1" ht="13.5">
      <c r="A60" s="221"/>
      <c r="B60" s="221"/>
      <c r="C60" s="221">
        <v>15</v>
      </c>
      <c r="D60" s="224">
        <v>0.75</v>
      </c>
      <c r="E60" s="224"/>
      <c r="F60" s="224"/>
      <c r="G60" s="225" t="s">
        <v>168</v>
      </c>
      <c r="H60" s="221"/>
      <c r="I60" s="221"/>
      <c r="J60" s="221"/>
    </row>
    <row r="61" spans="1:10" s="118" customFormat="1" ht="13.5">
      <c r="A61" s="221"/>
      <c r="B61" s="221"/>
      <c r="C61" s="221">
        <v>16</v>
      </c>
      <c r="D61" s="224">
        <v>0.8</v>
      </c>
      <c r="E61" s="224"/>
      <c r="F61" s="224"/>
      <c r="G61" s="221" t="s">
        <v>205</v>
      </c>
      <c r="H61" s="221"/>
      <c r="I61" s="221"/>
      <c r="J61" s="221"/>
    </row>
    <row r="62" spans="1:10" s="118" customFormat="1" ht="13.5">
      <c r="A62" s="221"/>
      <c r="B62" s="221"/>
      <c r="C62" s="221">
        <v>17</v>
      </c>
      <c r="D62" s="224">
        <v>0.85</v>
      </c>
      <c r="E62" s="224"/>
      <c r="F62" s="224"/>
      <c r="G62" s="221" t="s">
        <v>36</v>
      </c>
      <c r="H62" s="221"/>
      <c r="I62" s="221"/>
      <c r="J62" s="221"/>
    </row>
    <row r="63" spans="1:10" s="118" customFormat="1" ht="13.5">
      <c r="A63" s="221"/>
      <c r="B63" s="221"/>
      <c r="C63" s="221">
        <v>18</v>
      </c>
      <c r="D63" s="224">
        <v>0.9</v>
      </c>
      <c r="E63" s="224"/>
      <c r="F63" s="224"/>
      <c r="G63" s="221" t="s">
        <v>37</v>
      </c>
      <c r="H63" s="221"/>
      <c r="I63" s="221"/>
      <c r="J63" s="221"/>
    </row>
    <row r="64" spans="1:10" s="118" customFormat="1" ht="13.5">
      <c r="A64" s="221"/>
      <c r="B64" s="221"/>
      <c r="C64" s="221">
        <v>19</v>
      </c>
      <c r="D64" s="224">
        <v>0.95</v>
      </c>
      <c r="E64" s="224"/>
      <c r="F64" s="224"/>
      <c r="G64" s="225" t="s">
        <v>38</v>
      </c>
      <c r="H64" s="221"/>
      <c r="I64" s="221"/>
      <c r="J64" s="221"/>
    </row>
    <row r="65" spans="1:10" s="118" customFormat="1" ht="13.5">
      <c r="A65" s="221"/>
      <c r="B65" s="221"/>
      <c r="C65" s="221">
        <v>20</v>
      </c>
      <c r="D65" s="224">
        <v>1</v>
      </c>
      <c r="E65" s="224"/>
      <c r="F65" s="224"/>
      <c r="G65" s="225" t="s">
        <v>144</v>
      </c>
      <c r="H65" s="221"/>
      <c r="I65" s="221"/>
      <c r="J65" s="221"/>
    </row>
    <row r="66" spans="1:10" s="118" customFormat="1" ht="13.5">
      <c r="A66" s="221"/>
      <c r="B66" s="221"/>
      <c r="C66" s="221"/>
      <c r="D66" s="221"/>
      <c r="E66" s="221"/>
      <c r="F66" s="221"/>
      <c r="G66" s="221"/>
      <c r="H66" s="221"/>
      <c r="I66" s="221"/>
      <c r="J66" s="221"/>
    </row>
    <row r="67" spans="1:10" s="118" customFormat="1" ht="13.5">
      <c r="A67" s="221"/>
      <c r="B67" s="221"/>
      <c r="C67" s="221"/>
      <c r="D67" s="226" t="s">
        <v>39</v>
      </c>
      <c r="E67" s="221"/>
      <c r="F67" s="221"/>
      <c r="G67" s="221"/>
      <c r="H67" s="221"/>
      <c r="I67" s="221"/>
      <c r="J67" s="221"/>
    </row>
    <row r="68" spans="1:10" s="118" customFormat="1" ht="13.5">
      <c r="A68" s="221"/>
      <c r="B68" s="221"/>
      <c r="C68" s="227" t="s">
        <v>10</v>
      </c>
      <c r="D68" s="209">
        <v>170.1</v>
      </c>
      <c r="E68" s="221"/>
      <c r="F68" s="221"/>
      <c r="G68" s="228" t="s">
        <v>40</v>
      </c>
      <c r="H68" s="229" t="s">
        <v>41</v>
      </c>
      <c r="I68" s="229" t="s">
        <v>42</v>
      </c>
      <c r="J68" s="221"/>
    </row>
    <row r="69" spans="1:10" s="118" customFormat="1" ht="13.5">
      <c r="A69" s="221"/>
      <c r="B69" s="221"/>
      <c r="C69" s="227" t="s">
        <v>11</v>
      </c>
      <c r="D69" s="212">
        <f>2*D68</f>
        <v>340.2</v>
      </c>
      <c r="E69" s="221">
        <v>1310</v>
      </c>
      <c r="F69" s="221"/>
      <c r="G69" s="227" t="s">
        <v>181</v>
      </c>
      <c r="H69" s="213">
        <v>635.46</v>
      </c>
      <c r="I69" s="213">
        <v>467.35</v>
      </c>
      <c r="J69" s="221"/>
    </row>
    <row r="70" spans="1:10" s="118" customFormat="1" ht="13.5">
      <c r="A70" s="221"/>
      <c r="B70" s="221"/>
      <c r="C70" s="227" t="s">
        <v>12</v>
      </c>
      <c r="D70" s="212">
        <f>D68</f>
        <v>170.1</v>
      </c>
      <c r="E70" s="221">
        <v>1310</v>
      </c>
      <c r="F70" s="221"/>
      <c r="G70" s="227" t="s">
        <v>182</v>
      </c>
      <c r="H70" s="213">
        <v>1143.83</v>
      </c>
      <c r="I70" s="213">
        <v>841.2299999999999</v>
      </c>
      <c r="J70" s="221"/>
    </row>
    <row r="71" spans="1:10" s="118" customFormat="1" ht="13.5">
      <c r="A71" s="221"/>
      <c r="B71" s="221"/>
      <c r="C71" s="227" t="s">
        <v>13</v>
      </c>
      <c r="D71" s="212">
        <f>D68</f>
        <v>170.1</v>
      </c>
      <c r="E71" s="221">
        <v>1310</v>
      </c>
      <c r="F71" s="221"/>
      <c r="G71" s="227" t="s">
        <v>183</v>
      </c>
      <c r="H71" s="213">
        <v>1334.47</v>
      </c>
      <c r="I71" s="213">
        <v>929.9100000000001</v>
      </c>
      <c r="J71" s="221"/>
    </row>
    <row r="72" spans="1:10" s="118" customFormat="1" ht="13.5">
      <c r="A72" s="221"/>
      <c r="B72" s="221"/>
      <c r="C72" s="227" t="s">
        <v>14</v>
      </c>
      <c r="D72" s="212">
        <f>D68</f>
        <v>170.1</v>
      </c>
      <c r="E72" s="221">
        <v>1310</v>
      </c>
      <c r="F72" s="221"/>
      <c r="G72" s="227" t="s">
        <v>184</v>
      </c>
      <c r="H72" s="213">
        <v>1842.84</v>
      </c>
      <c r="I72" s="213">
        <v>1303.79</v>
      </c>
      <c r="J72" s="221"/>
    </row>
    <row r="73" spans="1:10" s="118" customFormat="1" ht="13.5">
      <c r="A73" s="221"/>
      <c r="B73" s="221"/>
      <c r="C73" s="227" t="s">
        <v>15</v>
      </c>
      <c r="D73" s="212">
        <f>3*D68</f>
        <v>510.29999999999995</v>
      </c>
      <c r="E73" s="221">
        <v>1310</v>
      </c>
      <c r="F73" s="221"/>
      <c r="G73" s="227" t="s">
        <v>185</v>
      </c>
      <c r="H73" s="215" t="s">
        <v>43</v>
      </c>
      <c r="I73" s="215" t="s">
        <v>43</v>
      </c>
      <c r="J73" s="221"/>
    </row>
    <row r="74" spans="1:10" s="118" customFormat="1" ht="13.5">
      <c r="A74" s="221"/>
      <c r="B74" s="221"/>
      <c r="C74" s="227" t="s">
        <v>16</v>
      </c>
      <c r="D74" s="212">
        <f>2*D68</f>
        <v>340.2</v>
      </c>
      <c r="E74" s="221">
        <v>1310</v>
      </c>
      <c r="F74" s="221"/>
      <c r="G74" s="227" t="s">
        <v>186</v>
      </c>
      <c r="H74" s="215" t="s">
        <v>43</v>
      </c>
      <c r="I74" s="215" t="s">
        <v>43</v>
      </c>
      <c r="J74" s="221"/>
    </row>
    <row r="75" spans="1:10" s="118" customFormat="1" ht="13.5">
      <c r="A75" s="221"/>
      <c r="B75" s="221"/>
      <c r="C75" s="221"/>
      <c r="D75" s="221"/>
      <c r="E75" s="221">
        <v>1310</v>
      </c>
      <c r="F75" s="221"/>
      <c r="G75" s="227" t="s">
        <v>187</v>
      </c>
      <c r="H75" s="215" t="s">
        <v>43</v>
      </c>
      <c r="I75" s="215" t="s">
        <v>43</v>
      </c>
      <c r="J75" s="221"/>
    </row>
    <row r="76" spans="1:10" s="118" customFormat="1" ht="13.5">
      <c r="A76" s="221"/>
      <c r="B76" s="221"/>
      <c r="C76" s="221"/>
      <c r="D76" s="221"/>
      <c r="E76" s="221">
        <v>1310</v>
      </c>
      <c r="F76" s="221"/>
      <c r="G76" s="227" t="s">
        <v>188</v>
      </c>
      <c r="H76" s="215" t="s">
        <v>43</v>
      </c>
      <c r="I76" s="215" t="s">
        <v>43</v>
      </c>
      <c r="J76" s="221"/>
    </row>
    <row r="77" spans="1:10" s="118" customFormat="1" ht="13.5">
      <c r="A77" s="221"/>
      <c r="B77" s="221"/>
      <c r="C77" s="221"/>
      <c r="D77" s="221"/>
      <c r="E77" s="221">
        <v>1310</v>
      </c>
      <c r="F77" s="221"/>
      <c r="G77" s="227" t="s">
        <v>189</v>
      </c>
      <c r="H77" s="215" t="s">
        <v>43</v>
      </c>
      <c r="I77" s="215" t="s">
        <v>43</v>
      </c>
      <c r="J77" s="221"/>
    </row>
    <row r="78" spans="1:10" s="118" customFormat="1" ht="13.5">
      <c r="A78" s="221"/>
      <c r="B78" s="221"/>
      <c r="C78" s="221"/>
      <c r="D78" s="221"/>
      <c r="E78" s="221">
        <v>1310</v>
      </c>
      <c r="F78" s="221"/>
      <c r="G78" s="227" t="s">
        <v>190</v>
      </c>
      <c r="H78" s="215" t="s">
        <v>43</v>
      </c>
      <c r="I78" s="215" t="s">
        <v>43</v>
      </c>
      <c r="J78" s="221"/>
    </row>
    <row r="79" spans="1:10" s="118" customFormat="1" ht="13.5">
      <c r="A79" s="221"/>
      <c r="B79" s="221"/>
      <c r="C79" s="221"/>
      <c r="D79" s="221"/>
      <c r="E79" s="221">
        <v>1310</v>
      </c>
      <c r="F79" s="221"/>
      <c r="G79" s="227" t="s">
        <v>191</v>
      </c>
      <c r="H79" s="215" t="s">
        <v>43</v>
      </c>
      <c r="I79" s="215" t="s">
        <v>43</v>
      </c>
      <c r="J79" s="221"/>
    </row>
    <row r="80" spans="1:10" s="118" customFormat="1" ht="13.5">
      <c r="A80" s="221"/>
      <c r="B80" s="221"/>
      <c r="C80" s="221"/>
      <c r="D80" s="221"/>
      <c r="E80" s="221">
        <v>1330</v>
      </c>
      <c r="F80" s="221"/>
      <c r="G80" s="227" t="s">
        <v>44</v>
      </c>
      <c r="H80" s="215" t="s">
        <v>43</v>
      </c>
      <c r="I80" s="215" t="s">
        <v>43</v>
      </c>
      <c r="J80" s="221"/>
    </row>
    <row r="81" spans="1:10" s="118" customFormat="1" ht="13.5">
      <c r="A81" s="221"/>
      <c r="B81" s="221"/>
      <c r="C81" s="221"/>
      <c r="D81" s="221"/>
      <c r="E81" s="221">
        <v>1330</v>
      </c>
      <c r="F81" s="221"/>
      <c r="G81" s="227" t="s">
        <v>45</v>
      </c>
      <c r="H81" s="215" t="s">
        <v>43</v>
      </c>
      <c r="I81" s="215" t="s">
        <v>43</v>
      </c>
      <c r="J81" s="221"/>
    </row>
    <row r="82" spans="1:10" s="118" customFormat="1" ht="13.5">
      <c r="A82" s="221"/>
      <c r="B82" s="221"/>
      <c r="C82" s="221"/>
      <c r="D82" s="221"/>
      <c r="E82" s="221">
        <v>1330</v>
      </c>
      <c r="F82" s="221"/>
      <c r="G82" s="227" t="s">
        <v>46</v>
      </c>
      <c r="H82" s="215" t="s">
        <v>43</v>
      </c>
      <c r="I82" s="215" t="s">
        <v>43</v>
      </c>
      <c r="J82" s="221"/>
    </row>
    <row r="83" spans="1:10" s="118" customFormat="1" ht="13.5">
      <c r="A83" s="221"/>
      <c r="B83" s="221"/>
      <c r="C83" s="221"/>
      <c r="D83" s="221"/>
      <c r="E83" s="221">
        <v>1330</v>
      </c>
      <c r="F83" s="221"/>
      <c r="G83" s="227" t="s">
        <v>47</v>
      </c>
      <c r="H83" s="215" t="s">
        <v>43</v>
      </c>
      <c r="I83" s="215" t="s">
        <v>43</v>
      </c>
      <c r="J83" s="221"/>
    </row>
    <row r="84" spans="1:10" s="118" customFormat="1" ht="13.5">
      <c r="A84" s="221"/>
      <c r="B84" s="221"/>
      <c r="C84" s="221"/>
      <c r="D84" s="221"/>
      <c r="E84" s="221">
        <v>1330</v>
      </c>
      <c r="F84" s="221"/>
      <c r="G84" s="227" t="s">
        <v>48</v>
      </c>
      <c r="H84" s="213">
        <v>449.85</v>
      </c>
      <c r="I84" s="213">
        <v>333.22</v>
      </c>
      <c r="J84" s="221"/>
    </row>
    <row r="85" spans="1:10" s="118" customFormat="1" ht="13.5">
      <c r="A85" s="221"/>
      <c r="B85" s="221"/>
      <c r="C85" s="221"/>
      <c r="D85" s="221"/>
      <c r="E85" s="221">
        <v>1330</v>
      </c>
      <c r="F85" s="221"/>
      <c r="G85" s="227" t="s">
        <v>49</v>
      </c>
      <c r="H85" s="213">
        <v>899.7</v>
      </c>
      <c r="I85" s="213">
        <v>666.44</v>
      </c>
      <c r="J85" s="221"/>
    </row>
    <row r="86" spans="1:10" s="118" customFormat="1" ht="13.5">
      <c r="A86" s="221"/>
      <c r="B86" s="221"/>
      <c r="C86" s="221"/>
      <c r="D86" s="221"/>
      <c r="E86" s="221">
        <v>1330</v>
      </c>
      <c r="F86" s="221"/>
      <c r="G86" s="227" t="s">
        <v>50</v>
      </c>
      <c r="H86" s="215" t="s">
        <v>43</v>
      </c>
      <c r="I86" s="215" t="s">
        <v>43</v>
      </c>
      <c r="J86" s="221"/>
    </row>
    <row r="87" spans="1:10" s="118" customFormat="1" ht="13.5">
      <c r="A87" s="221"/>
      <c r="B87" s="221"/>
      <c r="C87" s="221"/>
      <c r="D87" s="221"/>
      <c r="E87" s="221">
        <v>1330</v>
      </c>
      <c r="F87" s="221"/>
      <c r="G87" s="227" t="s">
        <v>51</v>
      </c>
      <c r="H87" s="215" t="s">
        <v>43</v>
      </c>
      <c r="I87" s="215" t="s">
        <v>43</v>
      </c>
      <c r="J87" s="221"/>
    </row>
    <row r="88" spans="1:10" s="118" customFormat="1" ht="13.5">
      <c r="A88" s="221"/>
      <c r="B88" s="221"/>
      <c r="C88" s="221"/>
      <c r="D88" s="221"/>
      <c r="E88" s="221">
        <v>1330</v>
      </c>
      <c r="F88" s="221"/>
      <c r="G88" s="227" t="s">
        <v>52</v>
      </c>
      <c r="H88" s="215" t="s">
        <v>43</v>
      </c>
      <c r="I88" s="215" t="s">
        <v>43</v>
      </c>
      <c r="J88" s="221"/>
    </row>
    <row r="89" spans="1:10" s="118" customFormat="1" ht="13.5">
      <c r="A89" s="221"/>
      <c r="B89" s="221"/>
      <c r="C89" s="221"/>
      <c r="D89" s="221"/>
      <c r="E89" s="221">
        <v>1330</v>
      </c>
      <c r="F89" s="221"/>
      <c r="G89" s="227" t="s">
        <v>53</v>
      </c>
      <c r="H89" s="213">
        <v>1349.55</v>
      </c>
      <c r="I89" s="213">
        <v>999.66</v>
      </c>
      <c r="J89" s="221"/>
    </row>
    <row r="90" spans="1:10" s="118" customFormat="1" ht="13.5">
      <c r="A90" s="221"/>
      <c r="B90" s="221"/>
      <c r="C90" s="221"/>
      <c r="D90" s="221"/>
      <c r="E90" s="221">
        <v>1330</v>
      </c>
      <c r="F90" s="221"/>
      <c r="G90" s="227" t="s">
        <v>54</v>
      </c>
      <c r="H90" s="215" t="s">
        <v>43</v>
      </c>
      <c r="I90" s="215" t="s">
        <v>43</v>
      </c>
      <c r="J90" s="221"/>
    </row>
    <row r="91" spans="1:10" s="118" customFormat="1" ht="13.5">
      <c r="A91" s="221"/>
      <c r="B91" s="221"/>
      <c r="C91" s="221"/>
      <c r="D91" s="221"/>
      <c r="E91" s="221">
        <v>1340</v>
      </c>
      <c r="F91" s="221"/>
      <c r="G91" s="227" t="s">
        <v>55</v>
      </c>
      <c r="H91" s="215" t="s">
        <v>43</v>
      </c>
      <c r="I91" s="215" t="s">
        <v>43</v>
      </c>
      <c r="J91" s="221"/>
    </row>
    <row r="92" spans="1:10" s="118" customFormat="1" ht="13.5">
      <c r="A92" s="221"/>
      <c r="B92" s="221"/>
      <c r="C92" s="221"/>
      <c r="D92" s="221"/>
      <c r="E92" s="221">
        <v>1340</v>
      </c>
      <c r="F92" s="221"/>
      <c r="G92" s="227" t="s">
        <v>56</v>
      </c>
      <c r="H92" s="215" t="s">
        <v>43</v>
      </c>
      <c r="I92" s="215" t="s">
        <v>43</v>
      </c>
      <c r="J92" s="221"/>
    </row>
    <row r="93" spans="1:10" s="118" customFormat="1" ht="13.5">
      <c r="A93" s="221"/>
      <c r="B93" s="221"/>
      <c r="C93" s="221"/>
      <c r="D93" s="221"/>
      <c r="E93" s="221">
        <v>1340</v>
      </c>
      <c r="F93" s="221"/>
      <c r="G93" s="227" t="s">
        <v>57</v>
      </c>
      <c r="H93" s="215" t="s">
        <v>43</v>
      </c>
      <c r="I93" s="215" t="s">
        <v>43</v>
      </c>
      <c r="J93" s="221"/>
    </row>
    <row r="94" spans="1:10" s="118" customFormat="1" ht="13.5">
      <c r="A94" s="221"/>
      <c r="B94" s="221"/>
      <c r="C94" s="221"/>
      <c r="D94" s="221"/>
      <c r="E94" s="221">
        <v>1340</v>
      </c>
      <c r="F94" s="221"/>
      <c r="G94" s="227" t="s">
        <v>58</v>
      </c>
      <c r="H94" s="215" t="s">
        <v>43</v>
      </c>
      <c r="I94" s="215" t="s">
        <v>43</v>
      </c>
      <c r="J94" s="221"/>
    </row>
    <row r="95" spans="1:10" s="118" customFormat="1" ht="13.5">
      <c r="A95" s="221"/>
      <c r="B95" s="221"/>
      <c r="C95" s="221"/>
      <c r="D95" s="221"/>
      <c r="E95" s="221">
        <v>1340</v>
      </c>
      <c r="F95" s="221"/>
      <c r="G95" s="227" t="s">
        <v>59</v>
      </c>
      <c r="H95" s="213">
        <v>144.96</v>
      </c>
      <c r="I95" s="213">
        <v>333.22</v>
      </c>
      <c r="J95" s="221"/>
    </row>
    <row r="96" spans="1:10" s="118" customFormat="1" ht="13.5">
      <c r="A96" s="221"/>
      <c r="B96" s="221"/>
      <c r="C96" s="221"/>
      <c r="D96" s="221"/>
      <c r="E96" s="221">
        <v>1340</v>
      </c>
      <c r="F96" s="221"/>
      <c r="G96" s="227" t="s">
        <v>60</v>
      </c>
      <c r="H96" s="213">
        <v>289.92</v>
      </c>
      <c r="I96" s="213">
        <v>666.44</v>
      </c>
      <c r="J96" s="221"/>
    </row>
    <row r="97" spans="1:10" s="118" customFormat="1" ht="13.5">
      <c r="A97" s="221"/>
      <c r="B97" s="221"/>
      <c r="C97" s="221"/>
      <c r="D97" s="221"/>
      <c r="E97" s="221">
        <v>1340</v>
      </c>
      <c r="F97" s="221"/>
      <c r="G97" s="227" t="s">
        <v>61</v>
      </c>
      <c r="H97" s="215" t="s">
        <v>43</v>
      </c>
      <c r="I97" s="215" t="s">
        <v>43</v>
      </c>
      <c r="J97" s="221"/>
    </row>
    <row r="98" spans="1:10" s="118" customFormat="1" ht="13.5">
      <c r="A98" s="221"/>
      <c r="B98" s="221"/>
      <c r="C98" s="221"/>
      <c r="D98" s="221"/>
      <c r="E98" s="221">
        <v>1340</v>
      </c>
      <c r="F98" s="221"/>
      <c r="G98" s="227" t="s">
        <v>62</v>
      </c>
      <c r="H98" s="215" t="s">
        <v>43</v>
      </c>
      <c r="I98" s="215" t="s">
        <v>43</v>
      </c>
      <c r="J98" s="221"/>
    </row>
    <row r="99" spans="1:10" s="118" customFormat="1" ht="13.5">
      <c r="A99" s="221"/>
      <c r="B99" s="221"/>
      <c r="C99" s="221"/>
      <c r="D99" s="221"/>
      <c r="E99" s="221">
        <v>1340</v>
      </c>
      <c r="F99" s="221"/>
      <c r="G99" s="227" t="s">
        <v>63</v>
      </c>
      <c r="H99" s="215" t="s">
        <v>43</v>
      </c>
      <c r="I99" s="215" t="s">
        <v>43</v>
      </c>
      <c r="J99" s="221"/>
    </row>
    <row r="100" spans="1:10" s="118" customFormat="1" ht="13.5">
      <c r="A100" s="221"/>
      <c r="B100" s="221"/>
      <c r="C100" s="221"/>
      <c r="D100" s="221"/>
      <c r="E100" s="221">
        <v>1340</v>
      </c>
      <c r="F100" s="221"/>
      <c r="G100" s="227" t="s">
        <v>64</v>
      </c>
      <c r="H100" s="213">
        <v>434.88</v>
      </c>
      <c r="I100" s="213">
        <v>999.66</v>
      </c>
      <c r="J100" s="221"/>
    </row>
    <row r="101" spans="1:10" s="118" customFormat="1" ht="13.5">
      <c r="A101" s="221"/>
      <c r="B101" s="221"/>
      <c r="C101" s="221"/>
      <c r="D101" s="221"/>
      <c r="E101" s="221">
        <v>1340</v>
      </c>
      <c r="F101" s="221"/>
      <c r="G101" s="227" t="s">
        <v>65</v>
      </c>
      <c r="H101" s="215" t="s">
        <v>43</v>
      </c>
      <c r="I101" s="215" t="s">
        <v>43</v>
      </c>
      <c r="J101" s="221"/>
    </row>
    <row r="102" spans="1:10" s="118" customFormat="1" ht="13.5">
      <c r="A102" s="221"/>
      <c r="B102" s="221"/>
      <c r="C102" s="221"/>
      <c r="D102" s="221"/>
      <c r="E102" s="221">
        <v>1300</v>
      </c>
      <c r="F102" s="221"/>
      <c r="G102" s="227" t="s">
        <v>193</v>
      </c>
      <c r="H102" s="216">
        <v>264.76</v>
      </c>
      <c r="I102" s="213">
        <v>596.74</v>
      </c>
      <c r="J102" s="221"/>
    </row>
    <row r="103" spans="1:10" s="118" customFormat="1" ht="13.5">
      <c r="A103" s="221"/>
      <c r="B103" s="221"/>
      <c r="C103" s="221"/>
      <c r="D103" s="221"/>
      <c r="E103" s="221">
        <v>1300</v>
      </c>
      <c r="F103" s="221"/>
      <c r="G103" s="227" t="s">
        <v>194</v>
      </c>
      <c r="H103" s="216">
        <v>476.57</v>
      </c>
      <c r="I103" s="213">
        <v>1074.13</v>
      </c>
      <c r="J103" s="221"/>
    </row>
    <row r="104" spans="1:10" s="118" customFormat="1" ht="13.5">
      <c r="A104" s="221"/>
      <c r="B104" s="221"/>
      <c r="C104" s="221"/>
      <c r="D104" s="221"/>
      <c r="E104" s="221">
        <v>1300</v>
      </c>
      <c r="F104" s="221"/>
      <c r="G104" s="227" t="s">
        <v>195</v>
      </c>
      <c r="H104" s="216">
        <v>556</v>
      </c>
      <c r="I104" s="213">
        <v>1201.63</v>
      </c>
      <c r="J104" s="221"/>
    </row>
    <row r="105" spans="1:10" s="118" customFormat="1" ht="13.5">
      <c r="A105" s="221"/>
      <c r="B105" s="221"/>
      <c r="C105" s="221"/>
      <c r="D105" s="221"/>
      <c r="E105" s="221">
        <v>1300</v>
      </c>
      <c r="F105" s="221"/>
      <c r="G105" s="227" t="s">
        <v>196</v>
      </c>
      <c r="H105" s="216">
        <v>767.81</v>
      </c>
      <c r="I105" s="213">
        <v>1679.02</v>
      </c>
      <c r="J105" s="221"/>
    </row>
    <row r="106" spans="1:10" s="118" customFormat="1" ht="13.5">
      <c r="A106" s="221"/>
      <c r="B106" s="221"/>
      <c r="C106" s="221"/>
      <c r="D106" s="221"/>
      <c r="E106" s="221">
        <v>1300</v>
      </c>
      <c r="F106" s="221"/>
      <c r="G106" s="227" t="s">
        <v>197</v>
      </c>
      <c r="H106" s="215" t="s">
        <v>43</v>
      </c>
      <c r="I106" s="215" t="s">
        <v>43</v>
      </c>
      <c r="J106" s="221"/>
    </row>
    <row r="107" spans="1:10" s="118" customFormat="1" ht="13.5">
      <c r="A107" s="221"/>
      <c r="B107" s="221"/>
      <c r="C107" s="221"/>
      <c r="D107" s="221"/>
      <c r="E107" s="221">
        <v>1300</v>
      </c>
      <c r="F107" s="221"/>
      <c r="G107" s="227" t="s">
        <v>198</v>
      </c>
      <c r="H107" s="215" t="s">
        <v>43</v>
      </c>
      <c r="I107" s="215" t="s">
        <v>43</v>
      </c>
      <c r="J107" s="221"/>
    </row>
    <row r="108" spans="1:10" s="118" customFormat="1" ht="13.5">
      <c r="A108" s="221"/>
      <c r="B108" s="221"/>
      <c r="C108" s="221"/>
      <c r="D108" s="221"/>
      <c r="E108" s="221">
        <v>1300</v>
      </c>
      <c r="F108" s="221"/>
      <c r="G108" s="227" t="s">
        <v>199</v>
      </c>
      <c r="H108" s="216">
        <v>661.66</v>
      </c>
      <c r="I108" s="216">
        <v>810.61</v>
      </c>
      <c r="J108" s="221"/>
    </row>
    <row r="109" spans="1:10" s="118" customFormat="1" ht="13.5">
      <c r="A109" s="221"/>
      <c r="B109" s="221"/>
      <c r="C109" s="221"/>
      <c r="D109" s="221"/>
      <c r="E109" s="221">
        <v>1300</v>
      </c>
      <c r="F109" s="221"/>
      <c r="G109" s="227" t="s">
        <v>200</v>
      </c>
      <c r="H109" s="216">
        <v>741.09</v>
      </c>
      <c r="I109" s="217">
        <v>938.11</v>
      </c>
      <c r="J109" s="221"/>
    </row>
    <row r="110" spans="1:10" s="118" customFormat="1" ht="13.5">
      <c r="A110" s="221"/>
      <c r="B110" s="221"/>
      <c r="C110" s="221"/>
      <c r="D110" s="221"/>
      <c r="E110" s="221">
        <v>1300</v>
      </c>
      <c r="F110" s="221"/>
      <c r="G110" s="227" t="s">
        <v>201</v>
      </c>
      <c r="H110" s="216">
        <v>952.9</v>
      </c>
      <c r="I110" s="218">
        <v>1415.5</v>
      </c>
      <c r="J110" s="221"/>
    </row>
    <row r="111" spans="1:10" s="118" customFormat="1" ht="13.5">
      <c r="A111" s="221"/>
      <c r="B111" s="221"/>
      <c r="C111" s="221"/>
      <c r="D111" s="221"/>
      <c r="E111" s="221">
        <v>1300</v>
      </c>
      <c r="F111" s="221"/>
      <c r="G111" s="227" t="s">
        <v>202</v>
      </c>
      <c r="H111" s="215" t="s">
        <v>43</v>
      </c>
      <c r="I111" s="215" t="s">
        <v>43</v>
      </c>
      <c r="J111" s="221"/>
    </row>
    <row r="112" spans="1:10" s="118" customFormat="1" ht="13.5">
      <c r="A112" s="221"/>
      <c r="B112" s="221"/>
      <c r="C112" s="221"/>
      <c r="D112" s="221"/>
      <c r="E112" s="221">
        <v>1300</v>
      </c>
      <c r="F112" s="221"/>
      <c r="G112" s="227" t="s">
        <v>203</v>
      </c>
      <c r="H112" s="216">
        <v>1111.51</v>
      </c>
      <c r="I112" s="218">
        <v>1143.83</v>
      </c>
      <c r="J112" s="221"/>
    </row>
    <row r="113" spans="1:10" s="118" customFormat="1" ht="13.5">
      <c r="A113" s="221"/>
      <c r="B113" s="221"/>
      <c r="C113" s="221"/>
      <c r="D113" s="221"/>
      <c r="E113" s="221">
        <v>4805</v>
      </c>
      <c r="F113" s="221"/>
      <c r="G113" s="227" t="s">
        <v>207</v>
      </c>
      <c r="H113" s="213">
        <v>883.96</v>
      </c>
      <c r="I113" s="213">
        <v>613.1300000000001</v>
      </c>
      <c r="J113" s="221"/>
    </row>
    <row r="114" spans="1:10" s="118" customFormat="1" ht="13.5">
      <c r="A114" s="221"/>
      <c r="B114" s="221"/>
      <c r="C114" s="221"/>
      <c r="D114" s="221"/>
      <c r="E114" s="221">
        <v>4805</v>
      </c>
      <c r="F114" s="221"/>
      <c r="G114" s="227" t="s">
        <v>208</v>
      </c>
      <c r="H114" s="213">
        <v>1591.13</v>
      </c>
      <c r="I114" s="213">
        <v>1103.63</v>
      </c>
      <c r="J114" s="221"/>
    </row>
    <row r="115" spans="1:10" s="118" customFormat="1" ht="13.5">
      <c r="A115" s="221"/>
      <c r="B115" s="221"/>
      <c r="C115" s="221"/>
      <c r="D115" s="221"/>
      <c r="E115" s="221">
        <v>4805</v>
      </c>
      <c r="F115" s="221"/>
      <c r="G115" s="227" t="s">
        <v>209</v>
      </c>
      <c r="H115" s="213">
        <v>1856.32</v>
      </c>
      <c r="I115" s="213">
        <v>1236.05</v>
      </c>
      <c r="J115" s="221"/>
    </row>
    <row r="116" spans="1:10" s="118" customFormat="1" ht="13.5">
      <c r="A116" s="221"/>
      <c r="B116" s="221"/>
      <c r="C116" s="221"/>
      <c r="D116" s="221"/>
      <c r="E116" s="221">
        <v>4805</v>
      </c>
      <c r="F116" s="221"/>
      <c r="G116" s="227" t="s">
        <v>210</v>
      </c>
      <c r="H116" s="213">
        <v>2563.49</v>
      </c>
      <c r="I116" s="213">
        <v>1726.5499999999997</v>
      </c>
      <c r="J116" s="221"/>
    </row>
    <row r="117" spans="1:10" s="118" customFormat="1" ht="13.5">
      <c r="A117" s="221"/>
      <c r="B117" s="221"/>
      <c r="C117" s="221"/>
      <c r="D117" s="221"/>
      <c r="E117" s="221">
        <v>4805</v>
      </c>
      <c r="F117" s="221"/>
      <c r="G117" s="227" t="s">
        <v>211</v>
      </c>
      <c r="H117" s="215" t="s">
        <v>43</v>
      </c>
      <c r="I117" s="215" t="s">
        <v>43</v>
      </c>
      <c r="J117" s="221"/>
    </row>
    <row r="118" spans="1:10" s="118" customFormat="1" ht="13.5">
      <c r="A118" s="221"/>
      <c r="B118" s="221"/>
      <c r="C118" s="221"/>
      <c r="D118" s="221"/>
      <c r="E118" s="221">
        <v>4805</v>
      </c>
      <c r="F118" s="221"/>
      <c r="G118" s="227" t="s">
        <v>212</v>
      </c>
      <c r="H118" s="215" t="s">
        <v>43</v>
      </c>
      <c r="I118" s="215" t="s">
        <v>43</v>
      </c>
      <c r="J118" s="221"/>
    </row>
    <row r="119" spans="1:10" s="118" customFormat="1" ht="13.5">
      <c r="A119" s="221"/>
      <c r="B119" s="221"/>
      <c r="C119" s="221"/>
      <c r="D119" s="221"/>
      <c r="E119" s="221">
        <v>4805</v>
      </c>
      <c r="F119" s="221"/>
      <c r="G119" s="227" t="s">
        <v>213</v>
      </c>
      <c r="H119" s="213">
        <v>956.38</v>
      </c>
      <c r="I119" s="213">
        <v>823.7200000000001</v>
      </c>
      <c r="J119" s="221"/>
    </row>
    <row r="120" spans="1:10" s="118" customFormat="1" ht="13.5">
      <c r="A120" s="221"/>
      <c r="B120" s="221"/>
      <c r="C120" s="221"/>
      <c r="D120" s="221"/>
      <c r="E120" s="221">
        <v>4805</v>
      </c>
      <c r="F120" s="221"/>
      <c r="G120" s="227" t="s">
        <v>214</v>
      </c>
      <c r="H120" s="213">
        <v>1221.57</v>
      </c>
      <c r="I120" s="213">
        <v>956.1400000000001</v>
      </c>
      <c r="J120" s="221"/>
    </row>
    <row r="121" spans="1:10" s="118" customFormat="1" ht="13.5">
      <c r="A121" s="221"/>
      <c r="B121" s="221"/>
      <c r="C121" s="221"/>
      <c r="D121" s="221"/>
      <c r="E121" s="221">
        <v>4805</v>
      </c>
      <c r="F121" s="221"/>
      <c r="G121" s="227" t="s">
        <v>215</v>
      </c>
      <c r="H121" s="213">
        <v>1928.74</v>
      </c>
      <c r="I121" s="213">
        <v>1446.6400000000003</v>
      </c>
      <c r="J121" s="221"/>
    </row>
    <row r="122" spans="1:10" s="118" customFormat="1" ht="13.5">
      <c r="A122" s="221"/>
      <c r="B122" s="221"/>
      <c r="C122" s="221"/>
      <c r="D122" s="221"/>
      <c r="E122" s="221">
        <v>4805</v>
      </c>
      <c r="F122" s="221"/>
      <c r="G122" s="227" t="s">
        <v>216</v>
      </c>
      <c r="H122" s="215" t="s">
        <v>43</v>
      </c>
      <c r="I122" s="215" t="s">
        <v>43</v>
      </c>
      <c r="J122" s="221"/>
    </row>
    <row r="123" spans="1:10" s="118" customFormat="1" ht="13.5">
      <c r="A123" s="221"/>
      <c r="B123" s="221"/>
      <c r="C123" s="221"/>
      <c r="D123" s="221"/>
      <c r="E123" s="221">
        <v>4805</v>
      </c>
      <c r="F123" s="221"/>
      <c r="G123" s="227" t="s">
        <v>217</v>
      </c>
      <c r="H123" s="213">
        <v>1205.59</v>
      </c>
      <c r="I123" s="213">
        <v>1156.94</v>
      </c>
      <c r="J123" s="221"/>
    </row>
    <row r="124" spans="1:10" s="118" customFormat="1" ht="13.5">
      <c r="A124" s="221"/>
      <c r="B124" s="221"/>
      <c r="C124" s="221"/>
      <c r="D124" s="221"/>
      <c r="E124" s="221">
        <v>1350</v>
      </c>
      <c r="F124" s="221"/>
      <c r="G124" s="227" t="s">
        <v>169</v>
      </c>
      <c r="H124" s="215" t="s">
        <v>43</v>
      </c>
      <c r="I124" s="215" t="s">
        <v>43</v>
      </c>
      <c r="J124" s="221"/>
    </row>
    <row r="125" spans="1:10" s="118" customFormat="1" ht="13.5">
      <c r="A125" s="221"/>
      <c r="B125" s="221"/>
      <c r="C125" s="221"/>
      <c r="D125" s="221"/>
      <c r="E125" s="221">
        <v>1350</v>
      </c>
      <c r="F125" s="221"/>
      <c r="G125" s="227" t="s">
        <v>170</v>
      </c>
      <c r="H125" s="215" t="s">
        <v>43</v>
      </c>
      <c r="I125" s="215" t="s">
        <v>43</v>
      </c>
      <c r="J125" s="221"/>
    </row>
    <row r="126" spans="1:10" s="118" customFormat="1" ht="13.5">
      <c r="A126" s="221"/>
      <c r="B126" s="221"/>
      <c r="C126" s="221"/>
      <c r="D126" s="221"/>
      <c r="E126" s="221">
        <v>1350</v>
      </c>
      <c r="F126" s="221"/>
      <c r="G126" s="227" t="s">
        <v>171</v>
      </c>
      <c r="H126" s="215" t="s">
        <v>43</v>
      </c>
      <c r="I126" s="215" t="s">
        <v>43</v>
      </c>
      <c r="J126" s="221"/>
    </row>
    <row r="127" spans="1:10" s="118" customFormat="1" ht="13.5">
      <c r="A127" s="221"/>
      <c r="B127" s="221"/>
      <c r="C127" s="221"/>
      <c r="D127" s="221"/>
      <c r="E127" s="221">
        <v>1350</v>
      </c>
      <c r="F127" s="221"/>
      <c r="G127" s="227" t="s">
        <v>172</v>
      </c>
      <c r="H127" s="215" t="s">
        <v>43</v>
      </c>
      <c r="I127" s="215" t="s">
        <v>43</v>
      </c>
      <c r="J127" s="221"/>
    </row>
    <row r="128" spans="1:10" s="118" customFormat="1" ht="13.5">
      <c r="A128" s="221"/>
      <c r="B128" s="221"/>
      <c r="C128" s="221"/>
      <c r="D128" s="221"/>
      <c r="E128" s="221">
        <v>1350</v>
      </c>
      <c r="F128" s="221"/>
      <c r="G128" s="227" t="s">
        <v>173</v>
      </c>
      <c r="H128" s="213">
        <v>544.02</v>
      </c>
      <c r="I128" s="213">
        <v>333.21999999999997</v>
      </c>
      <c r="J128" s="221"/>
    </row>
    <row r="129" spans="1:10" s="118" customFormat="1" ht="13.5">
      <c r="A129" s="221"/>
      <c r="B129" s="221"/>
      <c r="C129" s="221"/>
      <c r="D129" s="221"/>
      <c r="E129" s="221">
        <v>1350</v>
      </c>
      <c r="F129" s="221"/>
      <c r="G129" s="227" t="s">
        <v>174</v>
      </c>
      <c r="H129" s="213">
        <v>1088.04</v>
      </c>
      <c r="I129" s="213">
        <v>666.4399999999999</v>
      </c>
      <c r="J129" s="221"/>
    </row>
    <row r="130" spans="1:10" s="118" customFormat="1" ht="13.5">
      <c r="A130" s="221"/>
      <c r="B130" s="221"/>
      <c r="C130" s="221"/>
      <c r="D130" s="221"/>
      <c r="E130" s="221">
        <v>1350</v>
      </c>
      <c r="F130" s="221"/>
      <c r="G130" s="227" t="s">
        <v>175</v>
      </c>
      <c r="H130" s="215" t="s">
        <v>43</v>
      </c>
      <c r="I130" s="215" t="s">
        <v>43</v>
      </c>
      <c r="J130" s="221"/>
    </row>
    <row r="131" spans="1:10" s="118" customFormat="1" ht="13.5">
      <c r="A131" s="221"/>
      <c r="B131" s="221"/>
      <c r="C131" s="221"/>
      <c r="D131" s="221"/>
      <c r="E131" s="221">
        <v>1350</v>
      </c>
      <c r="F131" s="221"/>
      <c r="G131" s="227" t="s">
        <v>176</v>
      </c>
      <c r="H131" s="215" t="s">
        <v>43</v>
      </c>
      <c r="I131" s="215" t="s">
        <v>43</v>
      </c>
      <c r="J131" s="221"/>
    </row>
    <row r="132" spans="1:10" s="118" customFormat="1" ht="13.5">
      <c r="A132" s="221"/>
      <c r="B132" s="221"/>
      <c r="C132" s="221"/>
      <c r="D132" s="221"/>
      <c r="E132" s="221">
        <v>1350</v>
      </c>
      <c r="F132" s="221"/>
      <c r="G132" s="227" t="s">
        <v>177</v>
      </c>
      <c r="H132" s="215" t="s">
        <v>43</v>
      </c>
      <c r="I132" s="215" t="s">
        <v>43</v>
      </c>
      <c r="J132" s="221"/>
    </row>
    <row r="133" spans="1:10" s="118" customFormat="1" ht="13.5">
      <c r="A133" s="221"/>
      <c r="B133" s="221"/>
      <c r="C133" s="221"/>
      <c r="D133" s="221"/>
      <c r="E133" s="221">
        <v>1350</v>
      </c>
      <c r="F133" s="221"/>
      <c r="G133" s="227" t="s">
        <v>178</v>
      </c>
      <c r="H133" s="213">
        <v>1632.06</v>
      </c>
      <c r="I133" s="213">
        <v>999.66</v>
      </c>
      <c r="J133" s="221"/>
    </row>
    <row r="134" spans="1:10" s="118" customFormat="1" ht="13.5">
      <c r="A134" s="221"/>
      <c r="B134" s="221"/>
      <c r="C134" s="221"/>
      <c r="D134" s="221"/>
      <c r="E134" s="221">
        <v>1350</v>
      </c>
      <c r="F134" s="221"/>
      <c r="G134" s="227" t="s">
        <v>179</v>
      </c>
      <c r="H134" s="215" t="s">
        <v>43</v>
      </c>
      <c r="I134" s="215" t="s">
        <v>43</v>
      </c>
      <c r="J134" s="221"/>
    </row>
    <row r="135" spans="1:10" s="118" customFormat="1" ht="13.5">
      <c r="A135" s="221"/>
      <c r="B135" s="221"/>
      <c r="C135" s="221"/>
      <c r="D135" s="221"/>
      <c r="E135" s="221">
        <v>2100</v>
      </c>
      <c r="F135" s="221"/>
      <c r="G135" s="227" t="s">
        <v>157</v>
      </c>
      <c r="H135" s="216">
        <v>703.62</v>
      </c>
      <c r="I135" s="213">
        <v>513.71</v>
      </c>
      <c r="J135" s="221"/>
    </row>
    <row r="136" spans="1:10" s="118" customFormat="1" ht="13.5">
      <c r="A136" s="221"/>
      <c r="B136" s="221"/>
      <c r="C136" s="221"/>
      <c r="D136" s="221"/>
      <c r="E136" s="221">
        <v>2100</v>
      </c>
      <c r="F136" s="221"/>
      <c r="G136" s="227" t="s">
        <v>158</v>
      </c>
      <c r="H136" s="216">
        <v>1266.52</v>
      </c>
      <c r="I136" s="213">
        <v>924.6800000000001</v>
      </c>
      <c r="J136" s="221"/>
    </row>
    <row r="137" spans="1:10" s="118" customFormat="1" ht="13.5">
      <c r="A137" s="221"/>
      <c r="B137" s="221"/>
      <c r="C137" s="221"/>
      <c r="D137" s="221"/>
      <c r="E137" s="221">
        <v>2100</v>
      </c>
      <c r="F137" s="221"/>
      <c r="G137" s="227" t="s">
        <v>159</v>
      </c>
      <c r="H137" s="216">
        <v>1477.61</v>
      </c>
      <c r="I137" s="213">
        <v>1027.27</v>
      </c>
      <c r="J137" s="221"/>
    </row>
    <row r="138" spans="1:10" s="118" customFormat="1" ht="13.5">
      <c r="A138" s="221"/>
      <c r="B138" s="221"/>
      <c r="C138" s="221"/>
      <c r="D138" s="221"/>
      <c r="E138" s="221">
        <v>2100</v>
      </c>
      <c r="F138" s="221"/>
      <c r="G138" s="227" t="s">
        <v>160</v>
      </c>
      <c r="H138" s="216">
        <v>2040.51</v>
      </c>
      <c r="I138" s="213">
        <v>1438.24</v>
      </c>
      <c r="J138" s="221"/>
    </row>
    <row r="139" spans="1:10" s="118" customFormat="1" ht="13.5">
      <c r="A139" s="221"/>
      <c r="B139" s="221"/>
      <c r="C139" s="221"/>
      <c r="D139" s="221"/>
      <c r="E139" s="221">
        <v>2100</v>
      </c>
      <c r="F139" s="221"/>
      <c r="G139" s="227" t="s">
        <v>161</v>
      </c>
      <c r="H139" s="216">
        <v>213.52</v>
      </c>
      <c r="I139" s="213">
        <v>333.22</v>
      </c>
      <c r="J139" s="221"/>
    </row>
    <row r="140" spans="1:10" s="118" customFormat="1" ht="13.5">
      <c r="A140" s="221"/>
      <c r="B140" s="221"/>
      <c r="C140" s="221"/>
      <c r="D140" s="221"/>
      <c r="E140" s="221">
        <v>2100</v>
      </c>
      <c r="F140" s="221"/>
      <c r="G140" s="227" t="s">
        <v>162</v>
      </c>
      <c r="H140" s="216">
        <v>427.04</v>
      </c>
      <c r="I140" s="213">
        <v>666.44</v>
      </c>
      <c r="J140" s="221"/>
    </row>
    <row r="141" spans="1:10" s="118" customFormat="1" ht="13.5">
      <c r="A141" s="221"/>
      <c r="B141" s="221"/>
      <c r="C141" s="221"/>
      <c r="D141" s="221"/>
      <c r="E141" s="221">
        <v>2100</v>
      </c>
      <c r="F141" s="221"/>
      <c r="G141" s="227" t="s">
        <v>163</v>
      </c>
      <c r="H141" s="216">
        <v>776.42</v>
      </c>
      <c r="I141" s="213">
        <v>744.19</v>
      </c>
      <c r="J141" s="221"/>
    </row>
    <row r="142" spans="1:10" s="118" customFormat="1" ht="13.5">
      <c r="A142" s="221"/>
      <c r="B142" s="221"/>
      <c r="C142" s="221"/>
      <c r="D142" s="221"/>
      <c r="E142" s="221">
        <v>2100</v>
      </c>
      <c r="F142" s="221"/>
      <c r="G142" s="227" t="s">
        <v>164</v>
      </c>
      <c r="H142" s="216">
        <v>987.51</v>
      </c>
      <c r="I142" s="213">
        <v>846.7800000000002</v>
      </c>
      <c r="J142" s="221"/>
    </row>
    <row r="143" spans="1:10" s="118" customFormat="1" ht="13.5">
      <c r="A143" s="221"/>
      <c r="B143" s="221"/>
      <c r="C143" s="221"/>
      <c r="D143" s="221"/>
      <c r="E143" s="221">
        <v>2100</v>
      </c>
      <c r="F143" s="221"/>
      <c r="G143" s="227" t="s">
        <v>165</v>
      </c>
      <c r="H143" s="216">
        <v>1550.41</v>
      </c>
      <c r="I143" s="213">
        <v>1257.7500000000002</v>
      </c>
      <c r="J143" s="221"/>
    </row>
    <row r="144" spans="1:10" s="118" customFormat="1" ht="13.5">
      <c r="A144" s="221"/>
      <c r="B144" s="221"/>
      <c r="C144" s="221"/>
      <c r="D144" s="221"/>
      <c r="E144" s="221">
        <v>2100</v>
      </c>
      <c r="F144" s="221"/>
      <c r="G144" s="227" t="s">
        <v>166</v>
      </c>
      <c r="H144" s="216">
        <v>640.56</v>
      </c>
      <c r="I144" s="213">
        <v>999.66</v>
      </c>
      <c r="J144" s="221"/>
    </row>
    <row r="145" spans="1:10" s="118" customFormat="1" ht="13.5">
      <c r="A145" s="221"/>
      <c r="B145" s="221"/>
      <c r="C145" s="221"/>
      <c r="D145" s="221"/>
      <c r="E145" s="221">
        <v>2100</v>
      </c>
      <c r="F145" s="221"/>
      <c r="G145" s="227" t="s">
        <v>167</v>
      </c>
      <c r="H145" s="216">
        <v>989.94</v>
      </c>
      <c r="I145" s="213">
        <v>1077.41</v>
      </c>
      <c r="J145" s="221"/>
    </row>
    <row r="146" spans="1:10" s="118" customFormat="1" ht="13.5">
      <c r="A146" s="221"/>
      <c r="B146" s="221"/>
      <c r="C146" s="221"/>
      <c r="D146" s="221"/>
      <c r="E146" s="221">
        <v>1320</v>
      </c>
      <c r="F146" s="221"/>
      <c r="G146" s="227" t="s">
        <v>66</v>
      </c>
      <c r="H146" s="213">
        <v>1254.24</v>
      </c>
      <c r="I146" s="213">
        <v>898.75</v>
      </c>
      <c r="J146" s="221"/>
    </row>
    <row r="147" spans="1:10" s="118" customFormat="1" ht="13.5">
      <c r="A147" s="221"/>
      <c r="B147" s="221"/>
      <c r="C147" s="221"/>
      <c r="D147" s="221"/>
      <c r="E147" s="221">
        <v>1320</v>
      </c>
      <c r="F147" s="221"/>
      <c r="G147" s="227" t="s">
        <v>67</v>
      </c>
      <c r="H147" s="213">
        <v>2257.63</v>
      </c>
      <c r="I147" s="213">
        <v>1617.75</v>
      </c>
      <c r="J147" s="221"/>
    </row>
    <row r="148" spans="1:10" s="118" customFormat="1" ht="13.5">
      <c r="A148" s="221"/>
      <c r="B148" s="221"/>
      <c r="C148" s="221"/>
      <c r="D148" s="221"/>
      <c r="E148" s="221">
        <v>1320</v>
      </c>
      <c r="F148" s="221"/>
      <c r="G148" s="227" t="s">
        <v>68</v>
      </c>
      <c r="H148" s="213">
        <v>2633.9</v>
      </c>
      <c r="I148" s="213">
        <v>1835.8500000000001</v>
      </c>
      <c r="J148" s="221"/>
    </row>
    <row r="149" spans="1:10" s="118" customFormat="1" ht="13.5">
      <c r="A149" s="221"/>
      <c r="B149" s="221"/>
      <c r="C149" s="221"/>
      <c r="D149" s="221"/>
      <c r="E149" s="221">
        <v>1320</v>
      </c>
      <c r="F149" s="221"/>
      <c r="G149" s="227" t="s">
        <v>69</v>
      </c>
      <c r="H149" s="213">
        <v>3637.29</v>
      </c>
      <c r="I149" s="213">
        <v>2554.85</v>
      </c>
      <c r="J149" s="221"/>
    </row>
    <row r="150" spans="1:10" s="118" customFormat="1" ht="13.5">
      <c r="A150" s="221"/>
      <c r="B150" s="221"/>
      <c r="C150" s="221"/>
      <c r="D150" s="221"/>
      <c r="E150" s="221">
        <v>1320</v>
      </c>
      <c r="F150" s="221"/>
      <c r="G150" s="227" t="s">
        <v>70</v>
      </c>
      <c r="H150" s="215" t="s">
        <v>43</v>
      </c>
      <c r="I150" s="215" t="s">
        <v>43</v>
      </c>
      <c r="J150" s="221"/>
    </row>
    <row r="151" spans="1:10" s="118" customFormat="1" ht="13.5">
      <c r="A151" s="221"/>
      <c r="B151" s="221"/>
      <c r="C151" s="221"/>
      <c r="D151" s="221"/>
      <c r="E151" s="221">
        <v>1320</v>
      </c>
      <c r="F151" s="221"/>
      <c r="G151" s="227" t="s">
        <v>71</v>
      </c>
      <c r="H151" s="215" t="s">
        <v>43</v>
      </c>
      <c r="I151" s="215" t="s">
        <v>43</v>
      </c>
      <c r="J151" s="221"/>
    </row>
    <row r="152" spans="1:10" s="118" customFormat="1" ht="13.5">
      <c r="A152" s="221"/>
      <c r="B152" s="221"/>
      <c r="C152" s="221"/>
      <c r="D152" s="221"/>
      <c r="E152" s="221">
        <v>1320</v>
      </c>
      <c r="F152" s="221"/>
      <c r="G152" s="227" t="s">
        <v>72</v>
      </c>
      <c r="H152" s="213">
        <v>1453.24</v>
      </c>
      <c r="I152" s="213">
        <v>1052.22</v>
      </c>
      <c r="J152" s="221"/>
    </row>
    <row r="153" spans="1:10" s="118" customFormat="1" ht="13.5">
      <c r="A153" s="221"/>
      <c r="B153" s="221"/>
      <c r="C153" s="221"/>
      <c r="D153" s="221"/>
      <c r="E153" s="221">
        <v>1320</v>
      </c>
      <c r="F153" s="221"/>
      <c r="G153" s="227" t="s">
        <v>73</v>
      </c>
      <c r="H153" s="213">
        <v>1829.51</v>
      </c>
      <c r="I153" s="213">
        <v>1270.3200000000002</v>
      </c>
      <c r="J153" s="221"/>
    </row>
    <row r="154" spans="1:10" s="118" customFormat="1" ht="13.5">
      <c r="A154" s="221"/>
      <c r="B154" s="221"/>
      <c r="C154" s="221"/>
      <c r="D154" s="221"/>
      <c r="E154" s="221">
        <v>1320</v>
      </c>
      <c r="F154" s="221"/>
      <c r="G154" s="227" t="s">
        <v>74</v>
      </c>
      <c r="H154" s="213">
        <v>2832.9</v>
      </c>
      <c r="I154" s="213">
        <v>1989.3200000000004</v>
      </c>
      <c r="J154" s="221"/>
    </row>
    <row r="155" spans="1:10" s="118" customFormat="1" ht="13.5">
      <c r="A155" s="221"/>
      <c r="B155" s="221"/>
      <c r="C155" s="221"/>
      <c r="D155" s="221"/>
      <c r="E155" s="221">
        <v>1320</v>
      </c>
      <c r="F155" s="221"/>
      <c r="G155" s="227" t="s">
        <v>75</v>
      </c>
      <c r="H155" s="215" t="s">
        <v>43</v>
      </c>
      <c r="I155" s="215" t="s">
        <v>43</v>
      </c>
      <c r="J155" s="221"/>
    </row>
    <row r="156" spans="1:10" s="118" customFormat="1" ht="13.5">
      <c r="A156" s="221"/>
      <c r="B156" s="221"/>
      <c r="C156" s="221"/>
      <c r="D156" s="221"/>
      <c r="E156" s="221">
        <v>1320</v>
      </c>
      <c r="F156" s="221"/>
      <c r="G156" s="227" t="s">
        <v>76</v>
      </c>
      <c r="H156" s="213">
        <v>1903.09</v>
      </c>
      <c r="I156" s="213">
        <v>1385.44</v>
      </c>
      <c r="J156" s="221"/>
    </row>
    <row r="157" spans="1:10" s="118" customFormat="1" ht="13.5">
      <c r="A157" s="221"/>
      <c r="B157" s="221"/>
      <c r="C157" s="221"/>
      <c r="D157" s="221"/>
      <c r="E157" s="221">
        <v>9999</v>
      </c>
      <c r="F157" s="221"/>
      <c r="G157" s="227" t="s">
        <v>218</v>
      </c>
      <c r="H157" s="215" t="s">
        <v>43</v>
      </c>
      <c r="I157" s="215" t="s">
        <v>43</v>
      </c>
      <c r="J157" s="221"/>
    </row>
    <row r="158" spans="1:10" s="118" customFormat="1" ht="13.5">
      <c r="A158" s="221"/>
      <c r="B158" s="221"/>
      <c r="C158" s="221"/>
      <c r="D158" s="221"/>
      <c r="E158" s="221">
        <v>9999</v>
      </c>
      <c r="F158" s="221"/>
      <c r="G158" s="227" t="s">
        <v>219</v>
      </c>
      <c r="H158" s="215" t="s">
        <v>43</v>
      </c>
      <c r="I158" s="215" t="s">
        <v>43</v>
      </c>
      <c r="J158" s="221"/>
    </row>
    <row r="159" spans="1:10" s="118" customFormat="1" ht="13.5">
      <c r="A159" s="221"/>
      <c r="B159" s="221"/>
      <c r="C159" s="221"/>
      <c r="D159" s="221"/>
      <c r="E159" s="221">
        <v>9999</v>
      </c>
      <c r="F159" s="221"/>
      <c r="G159" s="227" t="s">
        <v>220</v>
      </c>
      <c r="H159" s="215" t="s">
        <v>43</v>
      </c>
      <c r="I159" s="215" t="s">
        <v>43</v>
      </c>
      <c r="J159" s="221"/>
    </row>
    <row r="160" spans="1:10" s="118" customFormat="1" ht="13.5">
      <c r="A160" s="221"/>
      <c r="B160" s="221"/>
      <c r="C160" s="221"/>
      <c r="D160" s="221"/>
      <c r="E160" s="221">
        <v>9999</v>
      </c>
      <c r="F160" s="221"/>
      <c r="G160" s="227" t="s">
        <v>221</v>
      </c>
      <c r="H160" s="215" t="s">
        <v>43</v>
      </c>
      <c r="I160" s="215" t="s">
        <v>43</v>
      </c>
      <c r="J160" s="221"/>
    </row>
    <row r="161" spans="1:10" s="118" customFormat="1" ht="13.5">
      <c r="A161" s="221"/>
      <c r="B161" s="221"/>
      <c r="C161" s="221"/>
      <c r="D161" s="221"/>
      <c r="E161" s="221">
        <v>9999</v>
      </c>
      <c r="F161" s="221"/>
      <c r="G161" s="227" t="s">
        <v>222</v>
      </c>
      <c r="H161" s="219">
        <v>249.21</v>
      </c>
      <c r="I161" s="213">
        <v>333.21999999999997</v>
      </c>
      <c r="J161" s="221"/>
    </row>
    <row r="162" spans="1:10" s="118" customFormat="1" ht="13.5">
      <c r="A162" s="221"/>
      <c r="B162" s="221"/>
      <c r="C162" s="221"/>
      <c r="D162" s="221"/>
      <c r="E162" s="221">
        <v>9999</v>
      </c>
      <c r="F162" s="221"/>
      <c r="G162" s="227" t="s">
        <v>223</v>
      </c>
      <c r="H162" s="219">
        <v>498.42</v>
      </c>
      <c r="I162" s="213">
        <v>666.4399999999999</v>
      </c>
      <c r="J162" s="221"/>
    </row>
    <row r="163" spans="1:10" s="118" customFormat="1" ht="13.5">
      <c r="A163" s="221"/>
      <c r="B163" s="221"/>
      <c r="C163" s="221"/>
      <c r="D163" s="221"/>
      <c r="E163" s="221">
        <v>9999</v>
      </c>
      <c r="F163" s="221"/>
      <c r="G163" s="227" t="s">
        <v>224</v>
      </c>
      <c r="H163" s="215" t="s">
        <v>43</v>
      </c>
      <c r="I163" s="215" t="s">
        <v>43</v>
      </c>
      <c r="J163" s="221"/>
    </row>
    <row r="164" spans="1:10" s="118" customFormat="1" ht="13.5">
      <c r="A164" s="221"/>
      <c r="B164" s="221"/>
      <c r="C164" s="221"/>
      <c r="D164" s="221"/>
      <c r="E164" s="221">
        <v>9999</v>
      </c>
      <c r="F164" s="221"/>
      <c r="G164" s="227" t="s">
        <v>225</v>
      </c>
      <c r="H164" s="215" t="s">
        <v>43</v>
      </c>
      <c r="I164" s="215" t="s">
        <v>43</v>
      </c>
      <c r="J164" s="221"/>
    </row>
    <row r="165" spans="1:10" s="118" customFormat="1" ht="13.5">
      <c r="A165" s="221"/>
      <c r="B165" s="221"/>
      <c r="C165" s="221"/>
      <c r="D165" s="221"/>
      <c r="E165" s="221">
        <v>9999</v>
      </c>
      <c r="F165" s="221"/>
      <c r="G165" s="227" t="s">
        <v>226</v>
      </c>
      <c r="H165" s="215" t="s">
        <v>43</v>
      </c>
      <c r="I165" s="215" t="s">
        <v>43</v>
      </c>
      <c r="J165" s="221"/>
    </row>
    <row r="166" spans="1:10" s="118" customFormat="1" ht="13.5">
      <c r="A166" s="221"/>
      <c r="B166" s="221"/>
      <c r="C166" s="221"/>
      <c r="D166" s="221"/>
      <c r="E166" s="221">
        <v>9999</v>
      </c>
      <c r="F166" s="221"/>
      <c r="G166" s="227" t="s">
        <v>227</v>
      </c>
      <c r="H166" s="219">
        <v>747.63</v>
      </c>
      <c r="I166" s="213">
        <v>999.66</v>
      </c>
      <c r="J166" s="221"/>
    </row>
    <row r="167" spans="1:10" s="118" customFormat="1" ht="13.5">
      <c r="A167" s="221"/>
      <c r="B167" s="221"/>
      <c r="C167" s="221"/>
      <c r="D167" s="221"/>
      <c r="E167" s="221">
        <v>9999</v>
      </c>
      <c r="F167" s="221"/>
      <c r="G167" s="227" t="s">
        <v>228</v>
      </c>
      <c r="H167" s="215" t="s">
        <v>43</v>
      </c>
      <c r="I167" s="215" t="s">
        <v>43</v>
      </c>
      <c r="J167" s="221"/>
    </row>
    <row r="168" spans="1:10" s="118" customFormat="1" ht="13.5">
      <c r="A168" s="221"/>
      <c r="B168" s="221"/>
      <c r="C168" s="221"/>
      <c r="D168" s="221"/>
      <c r="E168" s="221">
        <v>5400</v>
      </c>
      <c r="F168" s="221"/>
      <c r="G168" s="227" t="s">
        <v>77</v>
      </c>
      <c r="H168" s="220">
        <v>44.24</v>
      </c>
      <c r="I168" s="220">
        <v>44.24</v>
      </c>
      <c r="J168" s="221"/>
    </row>
    <row r="169" spans="1:10" s="118" customFormat="1" ht="13.5">
      <c r="A169" s="221"/>
      <c r="B169" s="221"/>
      <c r="C169" s="221"/>
      <c r="D169" s="221"/>
      <c r="E169" s="221">
        <v>5400</v>
      </c>
      <c r="F169" s="221"/>
      <c r="G169" s="227" t="s">
        <v>78</v>
      </c>
      <c r="H169" s="220">
        <v>79.63</v>
      </c>
      <c r="I169" s="220">
        <v>79.63</v>
      </c>
      <c r="J169" s="221"/>
    </row>
    <row r="170" spans="1:10" s="118" customFormat="1" ht="13.5">
      <c r="A170" s="221"/>
      <c r="B170" s="221"/>
      <c r="C170" s="221"/>
      <c r="D170" s="221"/>
      <c r="E170" s="221">
        <v>5400</v>
      </c>
      <c r="F170" s="221"/>
      <c r="G170" s="227" t="s">
        <v>79</v>
      </c>
      <c r="H170" s="220">
        <v>92.9</v>
      </c>
      <c r="I170" s="220">
        <v>92.9</v>
      </c>
      <c r="J170" s="221"/>
    </row>
    <row r="171" spans="1:10" s="118" customFormat="1" ht="13.5">
      <c r="A171" s="221"/>
      <c r="B171" s="221"/>
      <c r="C171" s="221"/>
      <c r="D171" s="221"/>
      <c r="E171" s="221">
        <v>5400</v>
      </c>
      <c r="F171" s="221"/>
      <c r="G171" s="227" t="s">
        <v>80</v>
      </c>
      <c r="H171" s="220">
        <v>128.29</v>
      </c>
      <c r="I171" s="220">
        <v>128.29</v>
      </c>
      <c r="J171" s="221"/>
    </row>
    <row r="172" spans="1:10" s="118" customFormat="1" ht="13.5">
      <c r="A172" s="221"/>
      <c r="B172" s="221"/>
      <c r="C172" s="221"/>
      <c r="D172" s="221"/>
      <c r="E172" s="221">
        <v>5400</v>
      </c>
      <c r="F172" s="221"/>
      <c r="G172" s="227" t="s">
        <v>81</v>
      </c>
      <c r="H172" s="215" t="s">
        <v>43</v>
      </c>
      <c r="I172" s="215" t="s">
        <v>43</v>
      </c>
      <c r="J172" s="221"/>
    </row>
    <row r="173" spans="1:10" s="118" customFormat="1" ht="13.5">
      <c r="A173" s="221"/>
      <c r="B173" s="221"/>
      <c r="C173" s="221"/>
      <c r="D173" s="221"/>
      <c r="E173" s="221">
        <v>5400</v>
      </c>
      <c r="F173" s="221"/>
      <c r="G173" s="227" t="s">
        <v>82</v>
      </c>
      <c r="H173" s="215" t="s">
        <v>43</v>
      </c>
      <c r="I173" s="215" t="s">
        <v>43</v>
      </c>
      <c r="J173" s="221"/>
    </row>
    <row r="174" spans="1:10" s="118" customFormat="1" ht="13.5">
      <c r="A174" s="221"/>
      <c r="B174" s="221"/>
      <c r="C174" s="221"/>
      <c r="D174" s="221"/>
      <c r="E174" s="221">
        <v>5400</v>
      </c>
      <c r="F174" s="221"/>
      <c r="G174" s="227" t="s">
        <v>83</v>
      </c>
      <c r="H174" s="215" t="s">
        <v>43</v>
      </c>
      <c r="I174" s="215" t="s">
        <v>43</v>
      </c>
      <c r="J174" s="221"/>
    </row>
    <row r="175" spans="1:10" s="118" customFormat="1" ht="13.5">
      <c r="A175" s="221"/>
      <c r="B175" s="221"/>
      <c r="C175" s="221"/>
      <c r="D175" s="221"/>
      <c r="E175" s="221">
        <v>5400</v>
      </c>
      <c r="F175" s="221"/>
      <c r="G175" s="227" t="s">
        <v>84</v>
      </c>
      <c r="H175" s="215" t="s">
        <v>43</v>
      </c>
      <c r="I175" s="215" t="s">
        <v>43</v>
      </c>
      <c r="J175" s="221"/>
    </row>
    <row r="176" spans="1:10" s="118" customFormat="1" ht="13.5">
      <c r="A176" s="221"/>
      <c r="B176" s="221"/>
      <c r="C176" s="221"/>
      <c r="D176" s="221"/>
      <c r="E176" s="221">
        <v>5400</v>
      </c>
      <c r="F176" s="221"/>
      <c r="G176" s="227" t="s">
        <v>85</v>
      </c>
      <c r="H176" s="215" t="s">
        <v>43</v>
      </c>
      <c r="I176" s="215" t="s">
        <v>43</v>
      </c>
      <c r="J176" s="221"/>
    </row>
    <row r="177" spans="1:10" s="118" customFormat="1" ht="13.5">
      <c r="A177" s="221"/>
      <c r="B177" s="221"/>
      <c r="C177" s="221"/>
      <c r="D177" s="221"/>
      <c r="E177" s="221">
        <v>5400</v>
      </c>
      <c r="F177" s="221"/>
      <c r="G177" s="227" t="s">
        <v>86</v>
      </c>
      <c r="H177" s="215" t="s">
        <v>43</v>
      </c>
      <c r="I177" s="215" t="s">
        <v>43</v>
      </c>
      <c r="J177" s="221"/>
    </row>
    <row r="178" spans="1:10" s="118" customFormat="1" ht="13.5">
      <c r="A178" s="221"/>
      <c r="B178" s="221"/>
      <c r="C178" s="221"/>
      <c r="D178" s="221"/>
      <c r="E178" s="221">
        <v>5400</v>
      </c>
      <c r="F178" s="221"/>
      <c r="G178" s="227" t="s">
        <v>87</v>
      </c>
      <c r="H178" s="215" t="s">
        <v>43</v>
      </c>
      <c r="I178" s="215" t="s">
        <v>43</v>
      </c>
      <c r="J178" s="221"/>
    </row>
    <row r="179" spans="1:10" s="118" customFormat="1" ht="13.5">
      <c r="A179" s="221"/>
      <c r="B179" s="221"/>
      <c r="C179" s="221"/>
      <c r="D179" s="221"/>
      <c r="E179" s="221">
        <v>5300</v>
      </c>
      <c r="F179" s="221"/>
      <c r="G179" s="227" t="s">
        <v>145</v>
      </c>
      <c r="H179" s="220">
        <v>17.49</v>
      </c>
      <c r="I179" s="220">
        <v>17.49</v>
      </c>
      <c r="J179" s="221"/>
    </row>
    <row r="180" spans="1:10" s="118" customFormat="1" ht="13.5">
      <c r="A180" s="221"/>
      <c r="B180" s="221"/>
      <c r="C180" s="221"/>
      <c r="D180" s="221"/>
      <c r="E180" s="221">
        <v>5300</v>
      </c>
      <c r="F180" s="221"/>
      <c r="G180" s="227" t="s">
        <v>146</v>
      </c>
      <c r="H180" s="220">
        <v>31.47</v>
      </c>
      <c r="I180" s="220">
        <v>31.47</v>
      </c>
      <c r="J180" s="221"/>
    </row>
    <row r="181" spans="1:10" s="118" customFormat="1" ht="13.5">
      <c r="A181" s="221"/>
      <c r="B181" s="221"/>
      <c r="C181" s="221"/>
      <c r="D181" s="221"/>
      <c r="E181" s="221">
        <v>5300</v>
      </c>
      <c r="F181" s="221"/>
      <c r="G181" s="227" t="s">
        <v>147</v>
      </c>
      <c r="H181" s="220">
        <v>36.72</v>
      </c>
      <c r="I181" s="220">
        <v>36.72</v>
      </c>
      <c r="J181" s="221"/>
    </row>
    <row r="182" spans="1:10" s="118" customFormat="1" ht="13.5">
      <c r="A182" s="221"/>
      <c r="B182" s="221"/>
      <c r="C182" s="221"/>
      <c r="D182" s="221"/>
      <c r="E182" s="221">
        <v>5300</v>
      </c>
      <c r="F182" s="221"/>
      <c r="G182" s="227" t="s">
        <v>148</v>
      </c>
      <c r="H182" s="220">
        <v>50.7</v>
      </c>
      <c r="I182" s="220">
        <v>50.7</v>
      </c>
      <c r="J182" s="221"/>
    </row>
    <row r="183" spans="1:10" s="118" customFormat="1" ht="13.5">
      <c r="A183" s="221"/>
      <c r="B183" s="221"/>
      <c r="C183" s="221"/>
      <c r="D183" s="221"/>
      <c r="E183" s="221">
        <v>5300</v>
      </c>
      <c r="F183" s="221"/>
      <c r="G183" s="227" t="s">
        <v>149</v>
      </c>
      <c r="H183" s="215" t="s">
        <v>43</v>
      </c>
      <c r="I183" s="215" t="s">
        <v>43</v>
      </c>
      <c r="J183" s="221"/>
    </row>
    <row r="184" spans="1:10" s="118" customFormat="1" ht="13.5">
      <c r="A184" s="221"/>
      <c r="B184" s="221"/>
      <c r="C184" s="221"/>
      <c r="D184" s="221"/>
      <c r="E184" s="221">
        <v>5300</v>
      </c>
      <c r="F184" s="221"/>
      <c r="G184" s="227" t="s">
        <v>150</v>
      </c>
      <c r="H184" s="215" t="s">
        <v>43</v>
      </c>
      <c r="I184" s="215" t="s">
        <v>43</v>
      </c>
      <c r="J184" s="221"/>
    </row>
    <row r="185" spans="1:10" s="118" customFormat="1" ht="13.5">
      <c r="A185" s="221"/>
      <c r="B185" s="221"/>
      <c r="C185" s="221"/>
      <c r="D185" s="221"/>
      <c r="E185" s="221">
        <v>5300</v>
      </c>
      <c r="F185" s="221"/>
      <c r="G185" s="227" t="s">
        <v>151</v>
      </c>
      <c r="H185" s="215" t="s">
        <v>43</v>
      </c>
      <c r="I185" s="215" t="s">
        <v>43</v>
      </c>
      <c r="J185" s="221"/>
    </row>
    <row r="186" spans="1:10" s="118" customFormat="1" ht="13.5">
      <c r="A186" s="221"/>
      <c r="B186" s="221"/>
      <c r="C186" s="221"/>
      <c r="D186" s="221"/>
      <c r="E186" s="221">
        <v>5300</v>
      </c>
      <c r="F186" s="221"/>
      <c r="G186" s="227" t="s">
        <v>152</v>
      </c>
      <c r="H186" s="215" t="s">
        <v>43</v>
      </c>
      <c r="I186" s="215" t="s">
        <v>43</v>
      </c>
      <c r="J186" s="221"/>
    </row>
    <row r="187" spans="1:10" s="118" customFormat="1" ht="13.5">
      <c r="A187" s="221"/>
      <c r="B187" s="221"/>
      <c r="C187" s="221"/>
      <c r="D187" s="221"/>
      <c r="E187" s="221">
        <v>5300</v>
      </c>
      <c r="F187" s="221"/>
      <c r="G187" s="227" t="s">
        <v>153</v>
      </c>
      <c r="H187" s="215" t="s">
        <v>43</v>
      </c>
      <c r="I187" s="215" t="s">
        <v>43</v>
      </c>
      <c r="J187" s="221"/>
    </row>
    <row r="188" spans="1:10" s="118" customFormat="1" ht="13.5">
      <c r="A188" s="221"/>
      <c r="B188" s="221"/>
      <c r="C188" s="221"/>
      <c r="D188" s="221"/>
      <c r="E188" s="221">
        <v>5300</v>
      </c>
      <c r="F188" s="221"/>
      <c r="G188" s="227" t="s">
        <v>154</v>
      </c>
      <c r="H188" s="215" t="s">
        <v>43</v>
      </c>
      <c r="I188" s="215" t="s">
        <v>43</v>
      </c>
      <c r="J188" s="221"/>
    </row>
    <row r="189" spans="1:10" s="118" customFormat="1" ht="13.5">
      <c r="A189" s="221"/>
      <c r="B189" s="221"/>
      <c r="C189" s="221"/>
      <c r="D189" s="221"/>
      <c r="E189" s="221">
        <v>5300</v>
      </c>
      <c r="F189" s="221"/>
      <c r="G189" s="227" t="s">
        <v>155</v>
      </c>
      <c r="H189" s="215" t="s">
        <v>43</v>
      </c>
      <c r="I189" s="215" t="s">
        <v>43</v>
      </c>
      <c r="J189" s="221"/>
    </row>
    <row r="190" spans="1:10" s="118" customFormat="1" ht="13.5">
      <c r="A190" s="221"/>
      <c r="B190" s="221"/>
      <c r="C190" s="221"/>
      <c r="D190" s="221"/>
      <c r="E190" s="221"/>
      <c r="F190" s="221"/>
      <c r="G190" s="221"/>
      <c r="H190" s="221"/>
      <c r="I190" s="221"/>
      <c r="J190" s="221"/>
    </row>
    <row r="191" spans="1:10" s="118" customFormat="1" ht="13.5">
      <c r="A191" s="221"/>
      <c r="B191" s="221"/>
      <c r="C191" s="221"/>
      <c r="D191" s="221"/>
      <c r="E191" s="221"/>
      <c r="F191" s="221"/>
      <c r="G191" s="221"/>
      <c r="H191" s="221"/>
      <c r="I191" s="221"/>
      <c r="J191" s="221"/>
    </row>
    <row r="192" spans="1:10" s="118" customFormat="1" ht="13.5">
      <c r="A192" s="221"/>
      <c r="B192" s="221"/>
      <c r="C192" s="221"/>
      <c r="D192" s="221"/>
      <c r="E192" s="221"/>
      <c r="F192" s="221"/>
      <c r="G192" s="221"/>
      <c r="H192" s="221"/>
      <c r="I192" s="221"/>
      <c r="J192" s="221"/>
    </row>
    <row r="193" spans="1:10" s="118" customFormat="1" ht="13.5">
      <c r="A193" s="221"/>
      <c r="B193" s="221"/>
      <c r="C193" s="221"/>
      <c r="D193" s="221"/>
      <c r="E193" s="221"/>
      <c r="F193" s="221"/>
      <c r="G193" s="221"/>
      <c r="H193" s="221"/>
      <c r="I193" s="221"/>
      <c r="J193" s="221"/>
    </row>
    <row r="194" spans="1:10" s="118" customFormat="1" ht="13.5">
      <c r="A194" s="221"/>
      <c r="B194" s="221"/>
      <c r="C194" s="221"/>
      <c r="D194" s="221"/>
      <c r="E194" s="221"/>
      <c r="F194" s="221"/>
      <c r="G194" s="221"/>
      <c r="H194" s="221"/>
      <c r="I194" s="221"/>
      <c r="J194" s="221"/>
    </row>
    <row r="195" spans="1:10" s="118" customFormat="1" ht="13.5">
      <c r="A195" s="221"/>
      <c r="B195" s="221"/>
      <c r="C195" s="221"/>
      <c r="D195" s="221"/>
      <c r="E195" s="221"/>
      <c r="F195" s="221"/>
      <c r="G195" s="221"/>
      <c r="H195" s="221"/>
      <c r="I195" s="221"/>
      <c r="J195" s="221"/>
    </row>
    <row r="196" spans="1:10" s="118" customFormat="1" ht="13.5">
      <c r="A196" s="221"/>
      <c r="B196" s="221"/>
      <c r="C196" s="221"/>
      <c r="D196" s="221"/>
      <c r="E196" s="221"/>
      <c r="F196" s="221"/>
      <c r="G196" s="221"/>
      <c r="H196" s="221"/>
      <c r="I196" s="221"/>
      <c r="J196" s="221"/>
    </row>
    <row r="197" s="118" customFormat="1" ht="13.5"/>
    <row r="198" s="118" customFormat="1" ht="13.5"/>
    <row r="199" s="118" customFormat="1" ht="13.5"/>
    <row r="200" s="118" customFormat="1" ht="13.5"/>
    <row r="201" s="118" customFormat="1" ht="13.5"/>
    <row r="202" s="118" customFormat="1" ht="13.5"/>
    <row r="203" s="118" customFormat="1" ht="13.5"/>
    <row r="204" s="118" customFormat="1" ht="13.5"/>
    <row r="205" s="118" customFormat="1" ht="13.5"/>
    <row r="206" s="118" customFormat="1" ht="13.5"/>
    <row r="207" s="118" customFormat="1" ht="13.5"/>
    <row r="208" spans="1:11" s="2" customFormat="1" ht="13.5">
      <c r="A208" s="118"/>
      <c r="B208" s="118"/>
      <c r="C208" s="118"/>
      <c r="D208" s="118"/>
      <c r="E208" s="118"/>
      <c r="F208" s="118"/>
      <c r="G208" s="118"/>
      <c r="H208" s="118"/>
      <c r="I208" s="118"/>
      <c r="J208" s="118"/>
      <c r="K208" s="118"/>
    </row>
    <row r="209" spans="1:11" s="2" customFormat="1" ht="13.5">
      <c r="A209" s="118"/>
      <c r="B209" s="118"/>
      <c r="C209" s="118"/>
      <c r="D209" s="118"/>
      <c r="E209" s="118"/>
      <c r="F209" s="118"/>
      <c r="G209" s="118"/>
      <c r="H209" s="118"/>
      <c r="I209" s="118"/>
      <c r="J209" s="118"/>
      <c r="K209" s="118"/>
    </row>
    <row r="210" spans="1:11" s="2" customFormat="1" ht="13.5">
      <c r="A210" s="118"/>
      <c r="B210" s="118"/>
      <c r="C210" s="118"/>
      <c r="D210" s="118"/>
      <c r="E210" s="118"/>
      <c r="F210" s="118"/>
      <c r="G210" s="118"/>
      <c r="H210" s="118"/>
      <c r="I210" s="118"/>
      <c r="J210" s="118"/>
      <c r="K210" s="118"/>
    </row>
    <row r="211" spans="1:11" s="2" customFormat="1" ht="13.5">
      <c r="A211" s="118"/>
      <c r="B211" s="118"/>
      <c r="C211" s="118"/>
      <c r="D211" s="118"/>
      <c r="E211" s="118"/>
      <c r="F211" s="118"/>
      <c r="G211" s="118"/>
      <c r="H211" s="118"/>
      <c r="I211" s="118"/>
      <c r="J211" s="118"/>
      <c r="K211" s="118"/>
    </row>
    <row r="212" spans="1:11" s="2" customFormat="1" ht="13.5">
      <c r="A212" s="118"/>
      <c r="B212" s="118"/>
      <c r="C212" s="118"/>
      <c r="D212" s="118"/>
      <c r="E212" s="118"/>
      <c r="F212" s="118"/>
      <c r="G212" s="118"/>
      <c r="H212" s="118"/>
      <c r="I212" s="118"/>
      <c r="J212" s="118"/>
      <c r="K212" s="118"/>
    </row>
    <row r="213" spans="1:11" s="2" customFormat="1" ht="13.5">
      <c r="A213" s="118"/>
      <c r="B213" s="118"/>
      <c r="C213" s="118"/>
      <c r="D213" s="118"/>
      <c r="E213" s="118"/>
      <c r="F213" s="118"/>
      <c r="G213" s="118"/>
      <c r="H213" s="118"/>
      <c r="I213" s="118"/>
      <c r="J213" s="118"/>
      <c r="K213" s="118"/>
    </row>
    <row r="214" spans="1:11" s="2" customFormat="1" ht="13.5">
      <c r="A214" s="118"/>
      <c r="B214" s="118"/>
      <c r="C214" s="118"/>
      <c r="D214" s="118"/>
      <c r="E214" s="118"/>
      <c r="F214" s="118"/>
      <c r="G214" s="118"/>
      <c r="H214" s="118"/>
      <c r="I214" s="118"/>
      <c r="J214" s="118"/>
      <c r="K214" s="118"/>
    </row>
    <row r="215" spans="1:11" s="2" customFormat="1" ht="13.5">
      <c r="A215" s="118"/>
      <c r="B215" s="118"/>
      <c r="C215" s="118"/>
      <c r="D215" s="118"/>
      <c r="E215" s="118"/>
      <c r="F215" s="118"/>
      <c r="G215" s="118"/>
      <c r="H215" s="118"/>
      <c r="I215" s="118"/>
      <c r="J215" s="118"/>
      <c r="K215" s="118"/>
    </row>
    <row r="216" spans="1:11" s="2" customFormat="1" ht="13.5">
      <c r="A216" s="118"/>
      <c r="B216" s="118"/>
      <c r="C216" s="118"/>
      <c r="D216" s="118"/>
      <c r="E216" s="118"/>
      <c r="F216" s="118"/>
      <c r="G216" s="118"/>
      <c r="H216" s="118"/>
      <c r="I216" s="118"/>
      <c r="J216" s="118"/>
      <c r="K216" s="118"/>
    </row>
    <row r="217" spans="1:11" s="2" customFormat="1" ht="13.5">
      <c r="A217" s="118"/>
      <c r="B217" s="118"/>
      <c r="C217" s="118"/>
      <c r="D217" s="118"/>
      <c r="E217" s="118"/>
      <c r="F217" s="118"/>
      <c r="G217" s="118"/>
      <c r="H217" s="118"/>
      <c r="I217" s="118"/>
      <c r="J217" s="118"/>
      <c r="K217" s="118"/>
    </row>
    <row r="218" spans="1:11" s="2" customFormat="1" ht="13.5">
      <c r="A218" s="118"/>
      <c r="B218" s="118"/>
      <c r="C218" s="118"/>
      <c r="D218" s="118"/>
      <c r="E218" s="118"/>
      <c r="F218" s="118"/>
      <c r="G218" s="118"/>
      <c r="H218" s="118"/>
      <c r="I218" s="118"/>
      <c r="J218" s="118"/>
      <c r="K218" s="118"/>
    </row>
    <row r="219" spans="1:11" s="2" customFormat="1" ht="13.5">
      <c r="A219" s="118"/>
      <c r="B219" s="118"/>
      <c r="C219" s="118"/>
      <c r="D219" s="118"/>
      <c r="E219" s="118"/>
      <c r="F219" s="118"/>
      <c r="G219" s="118"/>
      <c r="H219" s="118"/>
      <c r="I219" s="118"/>
      <c r="J219" s="118"/>
      <c r="K219" s="118"/>
    </row>
    <row r="220" spans="1:11" s="2" customFormat="1" ht="13.5">
      <c r="A220" s="118"/>
      <c r="B220" s="118"/>
      <c r="C220" s="118"/>
      <c r="D220" s="118"/>
      <c r="E220" s="118"/>
      <c r="F220" s="118"/>
      <c r="G220" s="118"/>
      <c r="H220" s="118"/>
      <c r="I220" s="118"/>
      <c r="J220" s="118"/>
      <c r="K220" s="118"/>
    </row>
    <row r="221" spans="1:11" s="2" customFormat="1" ht="13.5">
      <c r="A221" s="118"/>
      <c r="B221" s="118"/>
      <c r="C221" s="118"/>
      <c r="D221" s="118"/>
      <c r="E221" s="118"/>
      <c r="F221" s="118"/>
      <c r="G221" s="118"/>
      <c r="H221" s="118"/>
      <c r="I221" s="118"/>
      <c r="J221" s="118"/>
      <c r="K221" s="118"/>
    </row>
    <row r="222" spans="1:11" s="2" customFormat="1" ht="13.5">
      <c r="A222" s="118"/>
      <c r="B222" s="118"/>
      <c r="C222" s="118"/>
      <c r="D222" s="118"/>
      <c r="E222" s="118"/>
      <c r="F222" s="118"/>
      <c r="G222" s="118"/>
      <c r="H222" s="118"/>
      <c r="I222" s="118"/>
      <c r="J222" s="118"/>
      <c r="K222" s="118"/>
    </row>
    <row r="223" spans="1:11" s="2" customFormat="1" ht="13.5">
      <c r="A223" s="118"/>
      <c r="B223" s="118"/>
      <c r="C223" s="118"/>
      <c r="D223" s="118"/>
      <c r="E223" s="118"/>
      <c r="F223" s="118"/>
      <c r="G223" s="118"/>
      <c r="H223" s="118"/>
      <c r="I223" s="118"/>
      <c r="J223" s="118"/>
      <c r="K223" s="118"/>
    </row>
    <row r="224" spans="1:11" s="2" customFormat="1" ht="13.5">
      <c r="A224" s="118"/>
      <c r="B224" s="118"/>
      <c r="C224" s="118"/>
      <c r="D224" s="118"/>
      <c r="E224" s="118"/>
      <c r="F224" s="118"/>
      <c r="G224" s="118"/>
      <c r="H224" s="118"/>
      <c r="I224" s="118"/>
      <c r="J224" s="118"/>
      <c r="K224" s="118"/>
    </row>
    <row r="225" spans="1:11" s="2" customFormat="1" ht="13.5">
      <c r="A225" s="118"/>
      <c r="B225" s="118"/>
      <c r="C225" s="118"/>
      <c r="D225" s="118"/>
      <c r="E225" s="118"/>
      <c r="F225" s="118"/>
      <c r="G225" s="118"/>
      <c r="H225" s="118"/>
      <c r="I225" s="118"/>
      <c r="J225" s="118"/>
      <c r="K225" s="118"/>
    </row>
    <row r="226" spans="1:11" s="2" customFormat="1" ht="13.5">
      <c r="A226" s="118"/>
      <c r="B226" s="118"/>
      <c r="C226" s="118"/>
      <c r="D226" s="118"/>
      <c r="E226" s="118"/>
      <c r="F226" s="118"/>
      <c r="G226" s="118"/>
      <c r="H226" s="118"/>
      <c r="I226" s="118"/>
      <c r="J226" s="118"/>
      <c r="K226" s="118"/>
    </row>
    <row r="227" spans="1:11" s="2" customFormat="1" ht="13.5">
      <c r="A227" s="118"/>
      <c r="B227" s="118"/>
      <c r="C227" s="118"/>
      <c r="D227" s="118"/>
      <c r="E227" s="118"/>
      <c r="F227" s="118"/>
      <c r="G227" s="118"/>
      <c r="H227" s="118"/>
      <c r="I227" s="118"/>
      <c r="J227" s="118"/>
      <c r="K227" s="118"/>
    </row>
    <row r="228" spans="1:11" s="2" customFormat="1" ht="13.5">
      <c r="A228" s="118"/>
      <c r="B228" s="118"/>
      <c r="C228" s="118"/>
      <c r="D228" s="118"/>
      <c r="E228" s="118"/>
      <c r="F228" s="118"/>
      <c r="G228" s="118"/>
      <c r="H228" s="118"/>
      <c r="I228" s="118"/>
      <c r="J228" s="118"/>
      <c r="K228" s="118"/>
    </row>
    <row r="229" spans="1:11" s="2" customFormat="1" ht="13.5">
      <c r="A229" s="118"/>
      <c r="B229" s="118"/>
      <c r="C229" s="118"/>
      <c r="D229" s="118"/>
      <c r="E229" s="118"/>
      <c r="F229" s="118"/>
      <c r="G229" s="118"/>
      <c r="H229" s="118"/>
      <c r="I229" s="118"/>
      <c r="J229" s="118"/>
      <c r="K229" s="118"/>
    </row>
    <row r="230" spans="1:11" s="2" customFormat="1" ht="13.5">
      <c r="A230" s="118"/>
      <c r="B230" s="118"/>
      <c r="C230" s="118"/>
      <c r="D230" s="118"/>
      <c r="E230" s="118"/>
      <c r="F230" s="118"/>
      <c r="G230" s="118"/>
      <c r="H230" s="118"/>
      <c r="I230" s="118"/>
      <c r="J230" s="118"/>
      <c r="K230" s="118"/>
    </row>
    <row r="231" spans="1:11" s="2" customFormat="1" ht="13.5">
      <c r="A231" s="118"/>
      <c r="B231" s="118"/>
      <c r="C231" s="118"/>
      <c r="D231" s="118"/>
      <c r="E231" s="118"/>
      <c r="F231" s="118"/>
      <c r="G231" s="118"/>
      <c r="H231" s="118"/>
      <c r="I231" s="118"/>
      <c r="J231" s="118"/>
      <c r="K231" s="118"/>
    </row>
    <row r="232" s="118" customFormat="1" ht="13.5"/>
    <row r="233" s="118" customFormat="1" ht="13.5"/>
    <row r="234" s="118" customFormat="1" ht="13.5"/>
    <row r="235" s="118" customFormat="1" ht="13.5"/>
    <row r="236" s="118" customFormat="1" ht="13.5"/>
    <row r="237" s="118" customFormat="1" ht="13.5"/>
    <row r="238" s="118" customFormat="1" ht="13.5"/>
    <row r="239" s="118" customFormat="1" ht="13.5"/>
    <row r="240" s="118" customFormat="1" ht="13.5"/>
    <row r="241" s="118" customFormat="1" ht="13.5"/>
    <row r="242" s="118" customFormat="1" ht="13.5"/>
    <row r="243" s="118" customFormat="1" ht="13.5"/>
    <row r="244" s="118" customFormat="1" ht="13.5"/>
    <row r="245" s="118" customFormat="1" ht="13.5"/>
    <row r="246" s="118" customFormat="1" ht="13.5"/>
    <row r="247" s="118" customFormat="1" ht="13.5"/>
    <row r="248" s="118" customFormat="1" ht="13.5"/>
    <row r="249" s="118" customFormat="1" ht="13.5"/>
    <row r="250" s="118" customFormat="1" ht="13.5"/>
    <row r="251" s="118" customFormat="1" ht="13.5"/>
    <row r="252" s="118" customFormat="1" ht="13.5"/>
    <row r="253" s="118" customFormat="1" ht="13.5"/>
    <row r="254" s="118" customFormat="1" ht="13.5"/>
    <row r="255" s="118" customFormat="1" ht="13.5"/>
    <row r="256" s="118" customFormat="1" ht="13.5"/>
    <row r="257" s="118" customFormat="1" ht="13.5"/>
    <row r="258" s="118" customFormat="1" ht="13.5"/>
    <row r="259" s="118" customFormat="1" ht="13.5"/>
    <row r="260" s="118" customFormat="1" ht="13.5"/>
    <row r="261" s="118" customFormat="1" ht="13.5"/>
    <row r="262" s="118" customFormat="1" ht="13.5"/>
    <row r="263" s="118" customFormat="1" ht="13.5"/>
    <row r="264" s="118" customFormat="1" ht="13.5"/>
    <row r="265" s="118" customFormat="1" ht="13.5"/>
    <row r="266" s="118" customFormat="1" ht="13.5"/>
    <row r="267" s="118" customFormat="1" ht="13.5"/>
    <row r="268" s="118" customFormat="1" ht="13.5"/>
    <row r="269" s="118" customFormat="1" ht="13.5"/>
    <row r="270" s="118" customFormat="1" ht="13.5"/>
    <row r="271" s="118" customFormat="1" ht="13.5"/>
    <row r="272" s="118" customFormat="1" ht="13.5"/>
    <row r="273" s="118" customFormat="1" ht="13.5"/>
    <row r="274" s="118" customFormat="1" ht="13.5"/>
    <row r="275" s="118" customFormat="1" ht="13.5"/>
    <row r="276" s="118" customFormat="1" ht="13.5"/>
    <row r="277" s="118" customFormat="1" ht="13.5"/>
    <row r="278" s="118" customFormat="1" ht="13.5"/>
    <row r="279" s="118" customFormat="1" ht="13.5"/>
    <row r="280" s="118" customFormat="1" ht="13.5"/>
    <row r="281" s="118" customFormat="1" ht="13.5"/>
    <row r="282" s="118" customFormat="1" ht="13.5"/>
    <row r="283" s="118" customFormat="1" ht="13.5"/>
    <row r="284" s="118" customFormat="1" ht="13.5"/>
    <row r="285" s="118" customFormat="1" ht="13.5"/>
    <row r="286" s="118" customFormat="1" ht="13.5"/>
    <row r="287" s="118" customFormat="1" ht="13.5"/>
    <row r="288" s="118" customFormat="1" ht="13.5"/>
    <row r="289" s="118" customFormat="1" ht="13.5"/>
    <row r="290" s="118" customFormat="1" ht="13.5"/>
    <row r="291" s="118" customFormat="1" ht="13.5"/>
    <row r="292" s="118" customFormat="1" ht="13.5"/>
    <row r="293" s="118" customFormat="1" ht="13.5"/>
    <row r="294" s="118" customFormat="1" ht="13.5"/>
    <row r="295" s="118" customFormat="1" ht="13.5"/>
    <row r="296" s="118" customFormat="1" ht="13.5"/>
    <row r="297" s="118" customFormat="1" ht="13.5"/>
    <row r="298" s="118" customFormat="1" ht="13.5"/>
    <row r="299" s="118" customFormat="1" ht="13.5"/>
    <row r="300" s="118" customFormat="1" ht="13.5"/>
    <row r="301" s="118" customFormat="1" ht="13.5"/>
    <row r="302" s="118" customFormat="1" ht="13.5"/>
    <row r="303" s="118" customFormat="1" ht="13.5"/>
    <row r="304" s="118" customFormat="1" ht="13.5"/>
    <row r="305" s="118" customFormat="1" ht="13.5"/>
    <row r="306" s="118" customFormat="1" ht="13.5"/>
    <row r="307" s="118" customFormat="1" ht="13.5"/>
    <row r="308" s="118" customFormat="1" ht="13.5"/>
    <row r="309" s="118" customFormat="1" ht="13.5"/>
    <row r="310" s="118" customFormat="1" ht="13.5"/>
    <row r="311" s="118" customFormat="1" ht="13.5"/>
    <row r="312" s="118" customFormat="1" ht="13.5"/>
    <row r="313" s="118" customFormat="1" ht="13.5"/>
    <row r="314" s="118" customFormat="1" ht="13.5"/>
    <row r="315" s="118" customFormat="1" ht="13.5"/>
    <row r="316" s="118" customFormat="1" ht="13.5"/>
    <row r="317" s="118" customFormat="1" ht="13.5"/>
    <row r="318" s="118" customFormat="1" ht="13.5"/>
    <row r="319" s="118" customFormat="1" ht="13.5"/>
    <row r="320" s="118" customFormat="1" ht="13.5"/>
    <row r="321" s="118" customFormat="1" ht="13.5"/>
    <row r="322" s="118" customFormat="1" ht="13.5"/>
    <row r="323" s="118" customFormat="1" ht="13.5"/>
    <row r="324" s="118" customFormat="1" ht="13.5"/>
    <row r="325" s="118" customFormat="1" ht="13.5"/>
    <row r="326" s="118" customFormat="1" ht="13.5"/>
    <row r="327" s="118" customFormat="1" ht="13.5"/>
    <row r="328" s="118" customFormat="1" ht="13.5"/>
    <row r="329" s="118" customFormat="1" ht="13.5"/>
    <row r="330" s="118" customFormat="1" ht="13.5"/>
    <row r="331" s="118" customFormat="1" ht="13.5"/>
    <row r="332" s="118" customFormat="1" ht="13.5"/>
    <row r="333" s="118" customFormat="1" ht="13.5"/>
    <row r="334" s="118" customFormat="1" ht="13.5"/>
    <row r="335" s="118" customFormat="1" ht="13.5"/>
    <row r="336" s="118" customFormat="1" ht="13.5"/>
    <row r="337" s="118" customFormat="1" ht="13.5"/>
    <row r="338" s="118" customFormat="1" ht="13.5"/>
    <row r="339" s="118" customFormat="1" ht="13.5"/>
    <row r="340" s="118" customFormat="1" ht="13.5"/>
    <row r="341" s="118" customFormat="1" ht="13.5"/>
    <row r="342" s="118" customFormat="1" ht="13.5"/>
    <row r="343" s="118" customFormat="1" ht="13.5"/>
    <row r="344" s="118" customFormat="1" ht="13.5"/>
    <row r="345" s="118" customFormat="1" ht="13.5"/>
    <row r="346" s="118" customFormat="1" ht="13.5"/>
    <row r="347" s="118" customFormat="1" ht="13.5"/>
    <row r="348" s="118" customFormat="1" ht="13.5"/>
    <row r="349" s="118" customFormat="1" ht="13.5"/>
    <row r="350" s="118" customFormat="1" ht="13.5"/>
    <row r="351" s="118" customFormat="1" ht="13.5"/>
    <row r="352" s="118" customFormat="1" ht="13.5"/>
    <row r="353" s="118" customFormat="1" ht="13.5"/>
    <row r="354" s="118" customFormat="1" ht="13.5"/>
    <row r="355" s="118" customFormat="1" ht="13.5"/>
    <row r="356" s="118" customFormat="1" ht="13.5"/>
    <row r="357" s="118" customFormat="1" ht="13.5"/>
    <row r="358" s="118" customFormat="1" ht="13.5"/>
    <row r="359" s="118" customFormat="1" ht="13.5"/>
    <row r="360" s="118" customFormat="1" ht="13.5"/>
    <row r="361" s="118" customFormat="1" ht="13.5"/>
    <row r="362" s="118" customFormat="1" ht="13.5"/>
    <row r="363" s="118" customFormat="1" ht="13.5"/>
    <row r="364" s="118" customFormat="1" ht="13.5"/>
    <row r="365" s="118" customFormat="1" ht="13.5"/>
    <row r="366" s="118" customFormat="1" ht="13.5"/>
    <row r="367" s="118" customFormat="1" ht="13.5"/>
    <row r="368" s="118" customFormat="1" ht="13.5"/>
    <row r="369" s="118" customFormat="1" ht="13.5"/>
    <row r="370" s="118" customFormat="1" ht="13.5"/>
    <row r="371" s="118" customFormat="1" ht="13.5"/>
    <row r="372" s="118" customFormat="1" ht="13.5"/>
    <row r="373" s="118" customFormat="1" ht="13.5"/>
    <row r="374" s="118" customFormat="1" ht="13.5"/>
    <row r="375" s="118" customFormat="1" ht="13.5"/>
    <row r="376" s="118" customFormat="1" ht="13.5"/>
    <row r="377" s="118" customFormat="1" ht="13.5"/>
    <row r="378" s="118" customFormat="1" ht="13.5"/>
    <row r="379" s="118" customFormat="1" ht="13.5"/>
    <row r="380" s="118" customFormat="1" ht="13.5"/>
    <row r="381" s="118" customFormat="1" ht="13.5"/>
    <row r="382" s="118" customFormat="1" ht="13.5"/>
    <row r="383" s="118" customFormat="1" ht="13.5"/>
    <row r="384" s="118" customFormat="1" ht="13.5"/>
    <row r="385" s="118" customFormat="1" ht="13.5"/>
    <row r="386" s="118" customFormat="1" ht="13.5"/>
    <row r="387" s="118" customFormat="1" ht="13.5"/>
    <row r="388" s="118" customFormat="1" ht="13.5"/>
    <row r="389" s="118" customFormat="1" ht="13.5"/>
    <row r="390" s="118" customFormat="1" ht="13.5"/>
    <row r="391" s="118" customFormat="1" ht="13.5"/>
    <row r="392" s="118" customFormat="1" ht="13.5"/>
    <row r="393" s="118" customFormat="1" ht="13.5"/>
    <row r="394" s="118" customFormat="1" ht="13.5"/>
    <row r="395" s="118" customFormat="1" ht="13.5"/>
    <row r="396" s="118" customFormat="1" ht="13.5"/>
    <row r="397" s="118" customFormat="1" ht="13.5"/>
    <row r="398" s="118" customFormat="1" ht="13.5"/>
    <row r="399" s="118" customFormat="1" ht="13.5"/>
    <row r="400" s="118" customFormat="1" ht="13.5"/>
    <row r="401" s="118" customFormat="1" ht="13.5"/>
    <row r="402" s="118" customFormat="1" ht="13.5"/>
    <row r="403" s="118" customFormat="1" ht="13.5"/>
    <row r="404" s="118" customFormat="1" ht="13.5"/>
    <row r="405" s="118" customFormat="1" ht="13.5"/>
    <row r="406" s="118" customFormat="1" ht="13.5"/>
    <row r="407" s="118" customFormat="1" ht="13.5"/>
    <row r="408" s="118" customFormat="1" ht="13.5"/>
    <row r="409" s="118" customFormat="1" ht="13.5"/>
    <row r="410" s="118" customFormat="1" ht="13.5"/>
    <row r="411" s="118" customFormat="1" ht="13.5"/>
    <row r="412" s="118" customFormat="1" ht="13.5"/>
    <row r="413" s="118" customFormat="1" ht="13.5"/>
    <row r="414" s="118" customFormat="1" ht="13.5"/>
    <row r="415" s="118" customFormat="1" ht="13.5"/>
    <row r="416" s="118" customFormat="1" ht="13.5"/>
    <row r="417" s="118" customFormat="1" ht="13.5"/>
    <row r="418" s="118" customFormat="1" ht="13.5"/>
    <row r="419" s="118" customFormat="1" ht="13.5"/>
    <row r="420" s="118" customFormat="1" ht="13.5"/>
    <row r="421" s="118" customFormat="1" ht="13.5"/>
    <row r="422" s="118" customFormat="1" ht="13.5"/>
    <row r="423" s="118" customFormat="1" ht="13.5"/>
    <row r="424" spans="5:9" s="118" customFormat="1" ht="13.5">
      <c r="E424" s="66"/>
      <c r="F424" s="66"/>
      <c r="G424" s="66"/>
      <c r="H424" s="66"/>
      <c r="I424" s="66"/>
    </row>
    <row r="425" spans="5:9" s="118" customFormat="1" ht="13.5">
      <c r="E425" s="66"/>
      <c r="F425" s="66"/>
      <c r="G425" s="66"/>
      <c r="H425" s="66"/>
      <c r="I425" s="66"/>
    </row>
    <row r="426" spans="5:9" s="118" customFormat="1" ht="13.5">
      <c r="E426" s="66"/>
      <c r="F426" s="66"/>
      <c r="G426" s="66"/>
      <c r="H426" s="66"/>
      <c r="I426" s="66"/>
    </row>
    <row r="427" spans="5:9" s="118" customFormat="1" ht="13.5">
      <c r="E427" s="66"/>
      <c r="F427" s="66"/>
      <c r="G427" s="66"/>
      <c r="H427" s="66"/>
      <c r="I427" s="66"/>
    </row>
    <row r="428" spans="5:9" s="118" customFormat="1" ht="13.5">
      <c r="E428" s="66"/>
      <c r="F428" s="66"/>
      <c r="G428" s="66"/>
      <c r="H428" s="66"/>
      <c r="I428" s="66"/>
    </row>
    <row r="429" spans="5:9" s="118" customFormat="1" ht="13.5">
      <c r="E429" s="66"/>
      <c r="F429" s="66"/>
      <c r="G429" s="66"/>
      <c r="H429" s="66"/>
      <c r="I429" s="66"/>
    </row>
    <row r="430" spans="5:9" s="118" customFormat="1" ht="13.5">
      <c r="E430" s="66"/>
      <c r="F430" s="66"/>
      <c r="G430" s="66"/>
      <c r="H430" s="66"/>
      <c r="I430" s="66"/>
    </row>
    <row r="431" spans="5:9" s="118" customFormat="1" ht="13.5">
      <c r="E431" s="66"/>
      <c r="F431" s="66"/>
      <c r="G431" s="66"/>
      <c r="H431" s="66"/>
      <c r="I431" s="66"/>
    </row>
    <row r="432" spans="5:9" s="118" customFormat="1" ht="13.5">
      <c r="E432" s="66"/>
      <c r="F432" s="66"/>
      <c r="G432" s="66"/>
      <c r="H432" s="66"/>
      <c r="I432" s="66"/>
    </row>
    <row r="433" spans="5:9" s="118" customFormat="1" ht="13.5">
      <c r="E433" s="66"/>
      <c r="F433" s="66"/>
      <c r="G433" s="66"/>
      <c r="H433" s="66"/>
      <c r="I433" s="66"/>
    </row>
    <row r="434" spans="5:9" s="118" customFormat="1" ht="13.5">
      <c r="E434" s="66"/>
      <c r="F434" s="66"/>
      <c r="G434" s="66"/>
      <c r="H434" s="66"/>
      <c r="I434" s="66"/>
    </row>
    <row r="435" spans="5:9" s="118" customFormat="1" ht="13.5">
      <c r="E435" s="66"/>
      <c r="F435" s="66"/>
      <c r="G435" s="66"/>
      <c r="H435" s="66"/>
      <c r="I435" s="66"/>
    </row>
    <row r="436" spans="5:9" s="118" customFormat="1" ht="13.5">
      <c r="E436" s="66"/>
      <c r="F436" s="66"/>
      <c r="G436" s="66"/>
      <c r="H436" s="66"/>
      <c r="I436" s="66"/>
    </row>
    <row r="437" spans="5:9" s="118" customFormat="1" ht="13.5">
      <c r="E437" s="66"/>
      <c r="F437" s="66"/>
      <c r="G437" s="66"/>
      <c r="H437" s="66"/>
      <c r="I437" s="66"/>
    </row>
    <row r="438" spans="5:9" s="118" customFormat="1" ht="13.5">
      <c r="E438" s="66"/>
      <c r="F438" s="66"/>
      <c r="G438" s="66"/>
      <c r="H438" s="66"/>
      <c r="I438" s="66"/>
    </row>
    <row r="439" spans="5:9" s="118" customFormat="1" ht="13.5">
      <c r="E439" s="66"/>
      <c r="F439" s="66"/>
      <c r="G439" s="66"/>
      <c r="H439" s="66"/>
      <c r="I439" s="66"/>
    </row>
    <row r="440" spans="5:9" s="118" customFormat="1" ht="13.5">
      <c r="E440" s="66"/>
      <c r="F440" s="66"/>
      <c r="G440" s="66"/>
      <c r="H440" s="66"/>
      <c r="I440" s="66"/>
    </row>
    <row r="441" spans="5:9" s="118" customFormat="1" ht="13.5">
      <c r="E441" s="66"/>
      <c r="F441" s="66"/>
      <c r="G441" s="66"/>
      <c r="H441" s="66"/>
      <c r="I441" s="66"/>
    </row>
    <row r="442" spans="5:9" s="118" customFormat="1" ht="13.5">
      <c r="E442" s="66"/>
      <c r="F442" s="66"/>
      <c r="G442" s="66"/>
      <c r="H442" s="66"/>
      <c r="I442" s="66"/>
    </row>
    <row r="443" spans="5:9" s="118" customFormat="1" ht="13.5">
      <c r="E443" s="66"/>
      <c r="F443" s="66"/>
      <c r="G443" s="66"/>
      <c r="H443" s="66"/>
      <c r="I443" s="66"/>
    </row>
    <row r="444" spans="5:9" s="118" customFormat="1" ht="13.5">
      <c r="E444" s="66"/>
      <c r="F444" s="66"/>
      <c r="G444" s="66"/>
      <c r="H444" s="66"/>
      <c r="I444" s="66"/>
    </row>
    <row r="445" spans="5:9" s="118" customFormat="1" ht="13.5">
      <c r="E445" s="66"/>
      <c r="F445" s="66"/>
      <c r="G445" s="66"/>
      <c r="H445" s="66"/>
      <c r="I445" s="66"/>
    </row>
    <row r="446" spans="5:9" s="118" customFormat="1" ht="13.5">
      <c r="E446" s="66"/>
      <c r="F446" s="66"/>
      <c r="G446" s="66"/>
      <c r="H446" s="66"/>
      <c r="I446" s="66"/>
    </row>
    <row r="447" spans="5:9" s="118" customFormat="1" ht="13.5">
      <c r="E447" s="66"/>
      <c r="F447" s="66"/>
      <c r="G447" s="66"/>
      <c r="H447" s="66"/>
      <c r="I447" s="66"/>
    </row>
    <row r="448" spans="5:9" s="118" customFormat="1" ht="13.5">
      <c r="E448" s="66"/>
      <c r="F448" s="66"/>
      <c r="G448" s="66"/>
      <c r="H448" s="66"/>
      <c r="I448" s="66"/>
    </row>
    <row r="449" spans="5:9" s="118" customFormat="1" ht="13.5">
      <c r="E449" s="66"/>
      <c r="F449" s="66"/>
      <c r="G449" s="66"/>
      <c r="H449" s="66"/>
      <c r="I449" s="66"/>
    </row>
    <row r="450" spans="5:9" s="118" customFormat="1" ht="13.5">
      <c r="E450" s="66"/>
      <c r="F450" s="66"/>
      <c r="G450" s="66"/>
      <c r="H450" s="66"/>
      <c r="I450" s="66"/>
    </row>
    <row r="451" spans="5:9" s="118" customFormat="1" ht="13.5">
      <c r="E451" s="66"/>
      <c r="F451" s="66"/>
      <c r="G451" s="66"/>
      <c r="H451" s="66"/>
      <c r="I451" s="66"/>
    </row>
    <row r="452" spans="5:9" s="118" customFormat="1" ht="13.5">
      <c r="E452" s="66"/>
      <c r="F452" s="66"/>
      <c r="G452" s="66"/>
      <c r="H452" s="66"/>
      <c r="I452" s="66"/>
    </row>
    <row r="453" spans="5:9" s="118" customFormat="1" ht="13.5">
      <c r="E453" s="66"/>
      <c r="F453" s="66"/>
      <c r="G453" s="66"/>
      <c r="H453" s="66"/>
      <c r="I453" s="66"/>
    </row>
    <row r="454" spans="5:9" s="118" customFormat="1" ht="13.5">
      <c r="E454" s="66"/>
      <c r="F454" s="66"/>
      <c r="G454" s="66"/>
      <c r="H454" s="66"/>
      <c r="I454" s="66"/>
    </row>
    <row r="455" spans="5:9" s="118" customFormat="1" ht="13.5">
      <c r="E455" s="66"/>
      <c r="F455" s="66"/>
      <c r="G455" s="66"/>
      <c r="H455" s="66"/>
      <c r="I455" s="66"/>
    </row>
    <row r="456" spans="5:9" s="118" customFormat="1" ht="13.5">
      <c r="E456" s="66"/>
      <c r="F456" s="66"/>
      <c r="G456" s="66"/>
      <c r="H456" s="66"/>
      <c r="I456" s="66"/>
    </row>
    <row r="457" spans="5:9" s="118" customFormat="1" ht="13.5">
      <c r="E457" s="66"/>
      <c r="F457" s="66"/>
      <c r="G457" s="66"/>
      <c r="H457" s="66"/>
      <c r="I457" s="66"/>
    </row>
    <row r="458" spans="5:9" s="118" customFormat="1" ht="13.5">
      <c r="E458" s="66"/>
      <c r="F458" s="66"/>
      <c r="G458" s="66"/>
      <c r="H458" s="66"/>
      <c r="I458" s="66"/>
    </row>
    <row r="459" spans="5:9" s="118" customFormat="1" ht="13.5">
      <c r="E459" s="66"/>
      <c r="F459" s="66"/>
      <c r="G459" s="66"/>
      <c r="H459" s="66"/>
      <c r="I459" s="66"/>
    </row>
    <row r="460" spans="5:9" s="118" customFormat="1" ht="13.5">
      <c r="E460" s="66"/>
      <c r="F460" s="66"/>
      <c r="G460" s="66"/>
      <c r="H460" s="66"/>
      <c r="I460" s="66"/>
    </row>
    <row r="461" spans="5:9" s="118" customFormat="1" ht="13.5">
      <c r="E461" s="66"/>
      <c r="F461" s="66"/>
      <c r="G461" s="66"/>
      <c r="H461" s="66"/>
      <c r="I461" s="66"/>
    </row>
    <row r="462" spans="5:9" s="118" customFormat="1" ht="13.5">
      <c r="E462" s="66"/>
      <c r="F462" s="66"/>
      <c r="G462" s="66"/>
      <c r="H462" s="66"/>
      <c r="I462" s="66"/>
    </row>
    <row r="463" spans="5:9" s="118" customFormat="1" ht="13.5">
      <c r="E463" s="66"/>
      <c r="F463" s="66"/>
      <c r="G463" s="66"/>
      <c r="H463" s="66"/>
      <c r="I463" s="66"/>
    </row>
    <row r="464" spans="5:9" s="118" customFormat="1" ht="13.5">
      <c r="E464" s="66"/>
      <c r="F464" s="66"/>
      <c r="G464" s="66"/>
      <c r="H464" s="66"/>
      <c r="I464" s="66"/>
    </row>
    <row r="465" spans="5:9" s="118" customFormat="1" ht="13.5">
      <c r="E465" s="66"/>
      <c r="F465" s="66"/>
      <c r="G465" s="66"/>
      <c r="H465" s="66"/>
      <c r="I465" s="66"/>
    </row>
    <row r="466" spans="5:9" s="118" customFormat="1" ht="13.5">
      <c r="E466" s="66"/>
      <c r="F466" s="66"/>
      <c r="G466" s="66"/>
      <c r="H466" s="66"/>
      <c r="I466" s="66"/>
    </row>
    <row r="467" spans="5:9" s="118" customFormat="1" ht="13.5">
      <c r="E467" s="66"/>
      <c r="F467" s="66"/>
      <c r="G467" s="66"/>
      <c r="H467" s="66"/>
      <c r="I467" s="66"/>
    </row>
    <row r="468" spans="5:9" s="118" customFormat="1" ht="13.5">
      <c r="E468" s="66"/>
      <c r="F468" s="66"/>
      <c r="G468" s="66"/>
      <c r="H468" s="66"/>
      <c r="I468" s="66"/>
    </row>
    <row r="469" spans="5:9" s="118" customFormat="1" ht="13.5">
      <c r="E469" s="66"/>
      <c r="F469" s="66"/>
      <c r="G469" s="66"/>
      <c r="H469" s="66"/>
      <c r="I469" s="66"/>
    </row>
    <row r="470" spans="5:9" s="118" customFormat="1" ht="13.5">
      <c r="E470" s="66"/>
      <c r="F470" s="66"/>
      <c r="G470" s="66"/>
      <c r="H470" s="66"/>
      <c r="I470" s="66"/>
    </row>
    <row r="471" spans="5:9" s="118" customFormat="1" ht="13.5">
      <c r="E471" s="66"/>
      <c r="F471" s="66"/>
      <c r="G471" s="66"/>
      <c r="H471" s="66"/>
      <c r="I471" s="66"/>
    </row>
    <row r="472" spans="5:9" s="118" customFormat="1" ht="13.5">
      <c r="E472" s="66"/>
      <c r="F472" s="66"/>
      <c r="G472" s="66"/>
      <c r="H472" s="66"/>
      <c r="I472" s="66"/>
    </row>
    <row r="473" spans="5:9" s="118" customFormat="1" ht="13.5">
      <c r="E473" s="66"/>
      <c r="F473" s="66"/>
      <c r="G473" s="66"/>
      <c r="H473" s="66"/>
      <c r="I473" s="66"/>
    </row>
    <row r="474" spans="5:9" s="118" customFormat="1" ht="13.5">
      <c r="E474" s="66"/>
      <c r="F474" s="66"/>
      <c r="G474" s="66"/>
      <c r="H474" s="66"/>
      <c r="I474" s="66"/>
    </row>
    <row r="475" spans="5:9" s="118" customFormat="1" ht="13.5">
      <c r="E475" s="66"/>
      <c r="F475" s="66"/>
      <c r="G475" s="66"/>
      <c r="H475" s="66"/>
      <c r="I475" s="66"/>
    </row>
    <row r="476" spans="5:9" s="118" customFormat="1" ht="13.5">
      <c r="E476" s="66"/>
      <c r="F476" s="66"/>
      <c r="G476" s="66"/>
      <c r="H476" s="66"/>
      <c r="I476" s="66"/>
    </row>
    <row r="477" spans="5:9" s="118" customFormat="1" ht="13.5">
      <c r="E477" s="66"/>
      <c r="F477" s="66"/>
      <c r="G477" s="66"/>
      <c r="H477" s="66"/>
      <c r="I477" s="66"/>
    </row>
    <row r="478" spans="5:9" s="118" customFormat="1" ht="13.5">
      <c r="E478" s="66"/>
      <c r="F478" s="66"/>
      <c r="G478" s="66"/>
      <c r="H478" s="66"/>
      <c r="I478" s="66"/>
    </row>
    <row r="479" spans="5:9" s="118" customFormat="1" ht="13.5">
      <c r="E479" s="66"/>
      <c r="F479" s="66"/>
      <c r="G479" s="66"/>
      <c r="H479" s="66"/>
      <c r="I479" s="66"/>
    </row>
    <row r="480" spans="5:9" s="118" customFormat="1" ht="13.5">
      <c r="E480" s="66"/>
      <c r="F480" s="66"/>
      <c r="G480" s="66"/>
      <c r="H480" s="66"/>
      <c r="I480" s="66"/>
    </row>
    <row r="481" spans="5:9" s="118" customFormat="1" ht="13.5">
      <c r="E481" s="66"/>
      <c r="F481" s="66"/>
      <c r="G481" s="66"/>
      <c r="H481" s="66"/>
      <c r="I481" s="66"/>
    </row>
    <row r="482" spans="5:9" s="118" customFormat="1" ht="13.5">
      <c r="E482" s="66"/>
      <c r="F482" s="66"/>
      <c r="G482" s="66"/>
      <c r="H482" s="66"/>
      <c r="I482" s="66"/>
    </row>
    <row r="483" spans="5:9" s="118" customFormat="1" ht="13.5">
      <c r="E483" s="66"/>
      <c r="F483" s="66"/>
      <c r="G483" s="66"/>
      <c r="H483" s="66"/>
      <c r="I483" s="66"/>
    </row>
    <row r="484" spans="5:9" s="118" customFormat="1" ht="13.5">
      <c r="E484" s="66"/>
      <c r="F484" s="66"/>
      <c r="G484" s="66"/>
      <c r="H484" s="66"/>
      <c r="I484" s="66"/>
    </row>
    <row r="485" spans="5:9" s="118" customFormat="1" ht="13.5">
      <c r="E485" s="66"/>
      <c r="F485" s="66"/>
      <c r="G485" s="66"/>
      <c r="H485" s="66"/>
      <c r="I485" s="66"/>
    </row>
    <row r="486" spans="5:9" s="118" customFormat="1" ht="13.5">
      <c r="E486" s="66"/>
      <c r="F486" s="66"/>
      <c r="G486" s="66"/>
      <c r="H486" s="66"/>
      <c r="I486" s="66"/>
    </row>
    <row r="487" spans="5:9" s="118" customFormat="1" ht="13.5">
      <c r="E487" s="66"/>
      <c r="F487" s="66"/>
      <c r="G487" s="66"/>
      <c r="H487" s="66"/>
      <c r="I487" s="66"/>
    </row>
    <row r="488" spans="5:9" s="118" customFormat="1" ht="13.5">
      <c r="E488" s="66"/>
      <c r="F488" s="66"/>
      <c r="G488" s="66"/>
      <c r="H488" s="66"/>
      <c r="I488" s="66"/>
    </row>
    <row r="489" spans="5:9" s="118" customFormat="1" ht="13.5">
      <c r="E489" s="66"/>
      <c r="F489" s="66"/>
      <c r="G489" s="66"/>
      <c r="H489" s="66"/>
      <c r="I489" s="66"/>
    </row>
    <row r="490" spans="5:9" s="118" customFormat="1" ht="13.5">
      <c r="E490" s="66"/>
      <c r="F490" s="66"/>
      <c r="G490" s="66"/>
      <c r="H490" s="66"/>
      <c r="I490" s="66"/>
    </row>
    <row r="491" spans="5:9" s="118" customFormat="1" ht="13.5">
      <c r="E491" s="66"/>
      <c r="F491" s="66"/>
      <c r="G491" s="66"/>
      <c r="H491" s="66"/>
      <c r="I491" s="66"/>
    </row>
    <row r="492" spans="5:9" s="118" customFormat="1" ht="13.5">
      <c r="E492" s="66"/>
      <c r="F492" s="66"/>
      <c r="G492" s="66"/>
      <c r="H492" s="66"/>
      <c r="I492" s="66"/>
    </row>
    <row r="493" spans="5:9" s="118" customFormat="1" ht="13.5">
      <c r="E493" s="66"/>
      <c r="F493" s="66"/>
      <c r="G493" s="66"/>
      <c r="H493" s="66"/>
      <c r="I493" s="66"/>
    </row>
    <row r="494" spans="5:9" s="118" customFormat="1" ht="13.5">
      <c r="E494" s="66"/>
      <c r="F494" s="66"/>
      <c r="G494" s="66"/>
      <c r="H494" s="66"/>
      <c r="I494" s="66"/>
    </row>
    <row r="495" spans="5:9" s="118" customFormat="1" ht="13.5">
      <c r="E495" s="66"/>
      <c r="F495" s="66"/>
      <c r="G495" s="66"/>
      <c r="H495" s="66"/>
      <c r="I495" s="66"/>
    </row>
    <row r="496" spans="5:9" s="118" customFormat="1" ht="13.5">
      <c r="E496" s="66"/>
      <c r="F496" s="66"/>
      <c r="G496" s="66"/>
      <c r="H496" s="66"/>
      <c r="I496" s="66"/>
    </row>
    <row r="497" spans="5:9" s="118" customFormat="1" ht="13.5">
      <c r="E497" s="66"/>
      <c r="F497" s="66"/>
      <c r="G497" s="66"/>
      <c r="H497" s="66"/>
      <c r="I497" s="66"/>
    </row>
    <row r="498" s="118" customFormat="1" ht="13.5"/>
    <row r="499" s="118" customFormat="1" ht="13.5"/>
    <row r="500" s="118" customFormat="1" ht="13.5"/>
    <row r="501" s="118" customFormat="1" ht="13.5"/>
    <row r="502" s="118" customFormat="1" ht="13.5"/>
    <row r="503" s="118" customFormat="1" ht="13.5"/>
    <row r="504" s="118" customFormat="1" ht="13.5"/>
    <row r="505" s="118" customFormat="1" ht="13.5"/>
    <row r="506" s="118" customFormat="1" ht="13.5"/>
    <row r="507" s="118" customFormat="1" ht="13.5"/>
    <row r="508" s="118" customFormat="1" ht="13.5"/>
    <row r="509" s="118" customFormat="1" ht="13.5"/>
    <row r="510" s="118" customFormat="1" ht="13.5"/>
    <row r="511" s="118" customFormat="1" ht="13.5"/>
    <row r="512" s="118" customFormat="1" ht="13.5"/>
    <row r="513" s="118" customFormat="1" ht="13.5"/>
    <row r="514" s="118" customFormat="1" ht="13.5"/>
    <row r="515" s="118" customFormat="1" ht="13.5"/>
    <row r="516" s="118" customFormat="1" ht="13.5"/>
    <row r="517" s="118" customFormat="1" ht="13.5"/>
    <row r="518" s="118" customFormat="1" ht="13.5"/>
    <row r="519" s="118" customFormat="1" ht="13.5"/>
    <row r="520" s="118" customFormat="1" ht="13.5"/>
    <row r="521" s="118" customFormat="1" ht="13.5"/>
    <row r="522" s="118" customFormat="1" ht="13.5"/>
    <row r="523" s="118" customFormat="1" ht="13.5"/>
    <row r="524" s="118" customFormat="1" ht="13.5"/>
    <row r="525" s="118" customFormat="1" ht="13.5"/>
    <row r="526" s="118" customFormat="1" ht="13.5"/>
    <row r="527" s="118" customFormat="1" ht="13.5"/>
    <row r="528" s="118" customFormat="1" ht="13.5"/>
    <row r="529" s="118" customFormat="1" ht="13.5"/>
    <row r="530" s="118" customFormat="1" ht="13.5"/>
    <row r="531" s="118" customFormat="1" ht="13.5"/>
    <row r="532" s="118" customFormat="1" ht="13.5"/>
    <row r="533" s="118" customFormat="1" ht="13.5"/>
    <row r="534" s="118" customFormat="1" ht="13.5"/>
    <row r="535" s="118" customFormat="1" ht="13.5"/>
    <row r="536" s="118" customFormat="1" ht="13.5"/>
    <row r="537" s="118" customFormat="1" ht="13.5"/>
    <row r="538" s="118" customFormat="1" ht="13.5"/>
    <row r="539" s="118" customFormat="1" ht="13.5"/>
    <row r="540" s="118" customFormat="1" ht="13.5"/>
    <row r="541" s="118" customFormat="1" ht="13.5"/>
    <row r="542" s="118" customFormat="1" ht="13.5"/>
    <row r="543" s="118" customFormat="1" ht="13.5"/>
    <row r="544" s="118" customFormat="1" ht="13.5"/>
    <row r="545" s="118" customFormat="1" ht="13.5"/>
    <row r="546" s="118" customFormat="1" ht="13.5"/>
    <row r="547" s="118" customFormat="1" ht="13.5"/>
    <row r="548" s="118" customFormat="1" ht="13.5"/>
    <row r="549" s="118" customFormat="1" ht="13.5"/>
    <row r="550" s="118" customFormat="1" ht="13.5"/>
    <row r="551" s="118" customFormat="1" ht="13.5"/>
    <row r="552" s="118" customFormat="1" ht="13.5"/>
    <row r="553" s="118" customFormat="1" ht="13.5"/>
    <row r="554" s="118" customFormat="1" ht="13.5"/>
    <row r="555" s="118" customFormat="1" ht="13.5"/>
    <row r="556" s="118" customFormat="1" ht="13.5"/>
    <row r="557" s="118" customFormat="1" ht="13.5"/>
    <row r="558" s="118" customFormat="1" ht="13.5"/>
    <row r="559" s="118" customFormat="1" ht="13.5"/>
    <row r="560" s="118" customFormat="1" ht="13.5"/>
    <row r="561" s="118" customFormat="1" ht="13.5"/>
    <row r="562" s="118" customFormat="1" ht="13.5"/>
    <row r="563" s="118" customFormat="1" ht="13.5"/>
    <row r="564" s="118" customFormat="1" ht="13.5"/>
    <row r="565" s="118" customFormat="1" ht="13.5"/>
    <row r="566" s="118" customFormat="1" ht="13.5"/>
    <row r="567" s="118" customFormat="1" ht="13.5"/>
    <row r="568" s="118" customFormat="1" ht="13.5"/>
    <row r="569" s="118" customFormat="1" ht="13.5"/>
    <row r="570" s="118" customFormat="1" ht="13.5"/>
    <row r="571" s="118" customFormat="1" ht="13.5"/>
    <row r="572" s="118" customFormat="1" ht="13.5"/>
    <row r="573" s="118" customFormat="1" ht="13.5"/>
    <row r="574" s="118" customFormat="1" ht="13.5"/>
    <row r="575" s="118" customFormat="1" ht="13.5"/>
    <row r="576" s="118" customFormat="1" ht="13.5"/>
    <row r="577" s="118" customFormat="1" ht="13.5"/>
    <row r="578" s="118" customFormat="1" ht="13.5"/>
    <row r="579" s="118" customFormat="1" ht="13.5"/>
    <row r="580" s="118" customFormat="1" ht="13.5"/>
    <row r="581" s="118" customFormat="1" ht="13.5"/>
    <row r="582" s="118" customFormat="1" ht="13.5"/>
    <row r="583" s="118" customFormat="1" ht="13.5"/>
    <row r="584" s="118" customFormat="1" ht="13.5"/>
    <row r="585" s="118" customFormat="1" ht="13.5"/>
    <row r="586" s="118" customFormat="1" ht="13.5"/>
    <row r="587" s="118" customFormat="1" ht="13.5"/>
    <row r="588" s="118" customFormat="1" ht="13.5"/>
    <row r="589" s="118" customFormat="1" ht="13.5"/>
    <row r="590" s="118" customFormat="1" ht="13.5"/>
    <row r="591" s="118" customFormat="1" ht="13.5"/>
    <row r="592" spans="10:22" s="25" customFormat="1" ht="13.5">
      <c r="J592" s="2"/>
      <c r="K592" s="118"/>
      <c r="L592" s="118"/>
      <c r="M592" s="118"/>
      <c r="N592" s="118"/>
      <c r="O592" s="118"/>
      <c r="P592" s="118"/>
      <c r="Q592" s="118"/>
      <c r="R592" s="2"/>
      <c r="S592" s="2"/>
      <c r="T592" s="2"/>
      <c r="U592" s="2"/>
      <c r="V592" s="2"/>
    </row>
  </sheetData>
  <sheetProtection sheet="1" objects="1" scenarios="1"/>
  <mergeCells count="25">
    <mergeCell ref="K11:M11"/>
    <mergeCell ref="C47:I47"/>
    <mergeCell ref="H38:I38"/>
    <mergeCell ref="C1:I1"/>
    <mergeCell ref="H34:I34"/>
    <mergeCell ref="H35:I35"/>
    <mergeCell ref="H36:I36"/>
    <mergeCell ref="H37:I37"/>
    <mergeCell ref="C32:I32"/>
    <mergeCell ref="C17:G17"/>
    <mergeCell ref="C9:F9"/>
    <mergeCell ref="F19:G19"/>
    <mergeCell ref="F20:G20"/>
    <mergeCell ref="F21:G21"/>
    <mergeCell ref="F22:G22"/>
    <mergeCell ref="F28:G28"/>
    <mergeCell ref="C3:I3"/>
    <mergeCell ref="C15:F15"/>
    <mergeCell ref="F29:G29"/>
    <mergeCell ref="F30:G30"/>
    <mergeCell ref="F23:G23"/>
    <mergeCell ref="F24:G24"/>
    <mergeCell ref="F25:G25"/>
    <mergeCell ref="F26:G26"/>
    <mergeCell ref="F27:G27"/>
  </mergeCells>
  <conditionalFormatting sqref="H20:I30 F20:F30">
    <cfRule type="containsErrors" priority="4" dxfId="6" stopIfTrue="1">
      <formula>ISERROR(F20)</formula>
    </cfRule>
  </conditionalFormatting>
  <conditionalFormatting sqref="D20:E30">
    <cfRule type="containsText" priority="1" dxfId="7" operator="containsText" stopIfTrue="1" text="N/A">
      <formula>NOT(ISERROR(SEARCH("N/A",D20)))</formula>
    </cfRule>
    <cfRule type="notContainsText" priority="2" dxfId="8" operator="notContains" stopIfTrue="1" text="N/A">
      <formula>ISERROR(SEARCH("N/A",D20))</formula>
    </cfRule>
  </conditionalFormatting>
  <dataValidations count="5">
    <dataValidation type="whole" allowBlank="1" showInputMessage="1" showErrorMessage="1" sqref="C11">
      <formula1>50</formula1>
      <formula2>100</formula2>
    </dataValidation>
    <dataValidation type="whole" allowBlank="1" showInputMessage="1" showErrorMessage="1" sqref="C13">
      <formula1>5</formula1>
      <formula2>100</formula2>
    </dataValidation>
    <dataValidation type="list" allowBlank="1" showInputMessage="1" showErrorMessage="1" sqref="C15:F15">
      <formula1>Plan_Names</formula1>
    </dataValidation>
    <dataValidation type="list" allowBlank="1" showInputMessage="1" showErrorMessage="1" sqref="C9:F9">
      <formula1>EligibilityGroups</formula1>
    </dataValidation>
    <dataValidation type="list" allowBlank="1" showErrorMessage="1" promptTitle="Step 1:  Choose a health plan." prompt="&#10;Step 2:  Enter the number of years of service credit that apply." sqref="C10:F10">
      <formula1>$D$50:$D$52</formula1>
    </dataValidation>
  </dataValidations>
  <hyperlinks>
    <hyperlink ref="H38" r:id="rId1" display="www.medicare.gov"/>
    <hyperlink ref="H38:I38" r:id="rId2" display="www.medicare.gov"/>
    <hyperlink ref="C47" r:id="rId3" display="More information:  UC retiree health &amp; welfare benefits eligibility rules"/>
  </hyperlinks>
  <printOptions/>
  <pageMargins left="0.25" right="0.25" top="0.75" bottom="0.75" header="0.3" footer="0.3"/>
  <pageSetup horizontalDpi="600" verticalDpi="600" orientation="portrait" r:id="rId4"/>
  <ignoredErrors>
    <ignoredError sqref="H24:I25 H29:I29 F23:F30 H26:H28 H30:I30 I26:I28 F20:F22 H20:H23 I17" evalError="1"/>
  </ignoredErrors>
</worksheet>
</file>

<file path=xl/worksheets/sheet2.xml><?xml version="1.0" encoding="utf-8"?>
<worksheet xmlns="http://schemas.openxmlformats.org/spreadsheetml/2006/main" xmlns:r="http://schemas.openxmlformats.org/officeDocument/2006/relationships">
  <dimension ref="A1:Z583"/>
  <sheetViews>
    <sheetView showGridLines="0" showRowColHeaders="0" zoomScale="150" zoomScaleNormal="150" zoomScalePageLayoutView="0" workbookViewId="0" topLeftCell="A1">
      <selection activeCell="G4" sqref="G4"/>
    </sheetView>
  </sheetViews>
  <sheetFormatPr defaultColWidth="9.140625" defaultRowHeight="15"/>
  <cols>
    <col min="1" max="1" width="7.7109375" style="33" customWidth="1"/>
    <col min="2" max="9" width="7.28125" style="33" customWidth="1"/>
    <col min="10" max="10" width="8.7109375" style="33" customWidth="1"/>
    <col min="11" max="18" width="7.28125" style="42" customWidth="1"/>
    <col min="19" max="22" width="9.28125" style="42" customWidth="1"/>
    <col min="23" max="26" width="9.28125" style="35" customWidth="1"/>
    <col min="27" max="16384" width="9.28125" style="33" customWidth="1"/>
  </cols>
  <sheetData>
    <row r="1" spans="1:26" s="31" customFormat="1" ht="17.25" customHeight="1">
      <c r="A1" s="255" t="s">
        <v>254</v>
      </c>
      <c r="B1" s="255"/>
      <c r="C1" s="255"/>
      <c r="D1" s="255"/>
      <c r="E1" s="255"/>
      <c r="F1" s="255"/>
      <c r="G1" s="255"/>
      <c r="H1" s="255"/>
      <c r="I1" s="255"/>
      <c r="J1" s="255"/>
      <c r="K1" s="255"/>
      <c r="L1" s="255"/>
      <c r="M1" s="255"/>
      <c r="N1" s="255"/>
      <c r="O1" s="255"/>
      <c r="P1" s="255"/>
      <c r="Q1" s="255"/>
      <c r="R1" s="255"/>
      <c r="S1" s="29"/>
      <c r="T1" s="29"/>
      <c r="U1" s="29"/>
      <c r="V1" s="29"/>
      <c r="W1" s="30"/>
      <c r="X1" s="30"/>
      <c r="Y1" s="30"/>
      <c r="Z1" s="30"/>
    </row>
    <row r="2" spans="1:26" s="31" customFormat="1" ht="3" customHeight="1">
      <c r="A2" s="32"/>
      <c r="B2" s="32"/>
      <c r="C2" s="32"/>
      <c r="D2" s="124"/>
      <c r="E2" s="124"/>
      <c r="F2" s="32"/>
      <c r="G2" s="32"/>
      <c r="H2" s="32"/>
      <c r="I2" s="32"/>
      <c r="J2" s="32"/>
      <c r="K2" s="32"/>
      <c r="L2" s="32"/>
      <c r="M2" s="32"/>
      <c r="N2" s="32"/>
      <c r="O2" s="32"/>
      <c r="P2" s="32"/>
      <c r="Q2" s="156"/>
      <c r="R2" s="156"/>
      <c r="S2" s="29"/>
      <c r="T2" s="29"/>
      <c r="U2" s="29"/>
      <c r="V2" s="29"/>
      <c r="W2" s="30"/>
      <c r="X2" s="30"/>
      <c r="Y2" s="30"/>
      <c r="Z2" s="30"/>
    </row>
    <row r="3" ht="4.5" customHeight="1"/>
    <row r="4" spans="5:22" ht="14.25" customHeight="1">
      <c r="E4" s="256" t="s">
        <v>126</v>
      </c>
      <c r="F4" s="257"/>
      <c r="G4" s="179">
        <f>'Medical, Dental Estimator'!H17</f>
        <v>1</v>
      </c>
      <c r="H4" s="181" t="s">
        <v>230</v>
      </c>
      <c r="I4" s="180"/>
      <c r="J4" s="182"/>
      <c r="K4" s="183"/>
      <c r="L4" s="184"/>
      <c r="M4" s="184"/>
      <c r="N4" s="184"/>
      <c r="O4" s="184"/>
      <c r="Q4" s="35"/>
      <c r="T4" s="35"/>
      <c r="U4" s="35"/>
      <c r="V4" s="35"/>
    </row>
    <row r="5" spans="2:22" ht="6.75" customHeight="1">
      <c r="B5" s="37"/>
      <c r="C5" s="36"/>
      <c r="D5" s="36"/>
      <c r="E5" s="36"/>
      <c r="F5" s="34"/>
      <c r="G5" s="34"/>
      <c r="H5" s="34"/>
      <c r="I5" s="34"/>
      <c r="J5" s="34"/>
      <c r="K5" s="35"/>
      <c r="L5" s="35"/>
      <c r="M5" s="35"/>
      <c r="N5" s="35"/>
      <c r="O5" s="35"/>
      <c r="P5" s="35"/>
      <c r="Q5" s="35"/>
      <c r="R5" s="35"/>
      <c r="S5" s="35"/>
      <c r="T5" s="35"/>
      <c r="U5" s="35"/>
      <c r="V5" s="35"/>
    </row>
    <row r="6" spans="1:26" s="41" customFormat="1" ht="84" customHeight="1" thickBot="1">
      <c r="A6" s="38"/>
      <c r="B6" s="259" t="s">
        <v>242</v>
      </c>
      <c r="C6" s="260"/>
      <c r="D6" s="258" t="s">
        <v>249</v>
      </c>
      <c r="E6" s="260"/>
      <c r="F6" s="258" t="s">
        <v>243</v>
      </c>
      <c r="G6" s="260"/>
      <c r="H6" s="258" t="s">
        <v>244</v>
      </c>
      <c r="I6" s="260"/>
      <c r="J6" s="188" t="s">
        <v>250</v>
      </c>
      <c r="K6" s="258" t="s">
        <v>245</v>
      </c>
      <c r="L6" s="261"/>
      <c r="M6" s="258" t="s">
        <v>246</v>
      </c>
      <c r="N6" s="261"/>
      <c r="O6" s="258" t="s">
        <v>247</v>
      </c>
      <c r="P6" s="260"/>
      <c r="Q6" s="258" t="s">
        <v>248</v>
      </c>
      <c r="R6" s="259"/>
      <c r="S6" s="39"/>
      <c r="T6" s="39"/>
      <c r="U6" s="39"/>
      <c r="V6" s="39"/>
      <c r="W6" s="40"/>
      <c r="X6" s="40"/>
      <c r="Y6" s="40"/>
      <c r="Z6" s="40"/>
    </row>
    <row r="7" spans="2:19" ht="38.25" customHeight="1" thickTop="1">
      <c r="B7" s="157" t="s">
        <v>98</v>
      </c>
      <c r="C7" s="64" t="s">
        <v>229</v>
      </c>
      <c r="D7" s="158" t="s">
        <v>98</v>
      </c>
      <c r="E7" s="64" t="s">
        <v>229</v>
      </c>
      <c r="F7" s="158" t="s">
        <v>98</v>
      </c>
      <c r="G7" s="64" t="s">
        <v>229</v>
      </c>
      <c r="H7" s="158" t="s">
        <v>98</v>
      </c>
      <c r="I7" s="64" t="s">
        <v>229</v>
      </c>
      <c r="J7" s="159" t="s">
        <v>98</v>
      </c>
      <c r="K7" s="158" t="s">
        <v>98</v>
      </c>
      <c r="L7" s="64" t="s">
        <v>229</v>
      </c>
      <c r="M7" s="158" t="s">
        <v>98</v>
      </c>
      <c r="N7" s="64" t="s">
        <v>229</v>
      </c>
      <c r="O7" s="158" t="s">
        <v>98</v>
      </c>
      <c r="P7" s="64" t="s">
        <v>229</v>
      </c>
      <c r="Q7" s="158" t="s">
        <v>98</v>
      </c>
      <c r="R7" s="185" t="s">
        <v>229</v>
      </c>
      <c r="S7" s="186"/>
    </row>
    <row r="8" spans="1:18" ht="12" customHeight="1">
      <c r="A8" s="43"/>
      <c r="B8" s="44"/>
      <c r="C8" s="45"/>
      <c r="D8" s="44"/>
      <c r="E8" s="45"/>
      <c r="F8" s="44"/>
      <c r="G8" s="45"/>
      <c r="H8" s="44"/>
      <c r="I8" s="45"/>
      <c r="J8" s="46"/>
      <c r="K8" s="47"/>
      <c r="L8" s="45"/>
      <c r="M8" s="47"/>
      <c r="N8" s="45"/>
      <c r="O8" s="47"/>
      <c r="P8" s="45"/>
      <c r="Q8" s="47"/>
      <c r="R8" s="45"/>
    </row>
    <row r="9" spans="1:26" s="51" customFormat="1" ht="12" customHeight="1">
      <c r="A9" s="48" t="s">
        <v>231</v>
      </c>
      <c r="B9" s="160" t="str">
        <f>IF(B10=" ","$0.00",B10)</f>
        <v>$0.00</v>
      </c>
      <c r="C9" s="161"/>
      <c r="D9" s="160">
        <f>IF(D10=" ","$0.00",D10)</f>
        <v>189.90999999999997</v>
      </c>
      <c r="E9" s="161"/>
      <c r="F9" s="160">
        <f>IF(F10=" ","$0.00",F10)</f>
        <v>270.83000000000004</v>
      </c>
      <c r="G9" s="161"/>
      <c r="H9" s="160">
        <f>IF(H10=" ","$0.00",H10)</f>
        <v>355.49</v>
      </c>
      <c r="I9" s="161"/>
      <c r="J9" s="162">
        <f>IF(J10=" ","$0.00",J10)</f>
        <v>168.11</v>
      </c>
      <c r="K9" s="253" t="s">
        <v>43</v>
      </c>
      <c r="L9" s="254"/>
      <c r="M9" s="253" t="s">
        <v>43</v>
      </c>
      <c r="N9" s="254"/>
      <c r="O9" s="253" t="s">
        <v>43</v>
      </c>
      <c r="P9" s="254"/>
      <c r="Q9" s="253" t="s">
        <v>43</v>
      </c>
      <c r="R9" s="254"/>
      <c r="S9" s="49"/>
      <c r="T9" s="49"/>
      <c r="U9" s="49"/>
      <c r="V9" s="49"/>
      <c r="W9" s="50"/>
      <c r="X9" s="50"/>
      <c r="Y9" s="50"/>
      <c r="Z9" s="50"/>
    </row>
    <row r="10" spans="1:18" s="50" customFormat="1" ht="12" customHeight="1">
      <c r="A10" s="52" t="s">
        <v>88</v>
      </c>
      <c r="B10" s="163" t="str">
        <f>IF(H93-(G4*J93)&gt;0,H93-(ROUND(G4*J93,2))," ")</f>
        <v> </v>
      </c>
      <c r="C10" s="164"/>
      <c r="D10" s="163">
        <f>IF(H126-(G4*J126)&gt;0,H126-(ROUND(G4*J126,2))," ")</f>
        <v>189.90999999999997</v>
      </c>
      <c r="E10" s="164"/>
      <c r="F10" s="163">
        <f>IF(H104-(G4*J104)&gt;0,H104-(ROUND(G4*J104,2))," ")</f>
        <v>270.83000000000004</v>
      </c>
      <c r="G10" s="164"/>
      <c r="H10" s="163">
        <f>IF(H137-(G4*J137)&gt;0,H137-(ROUND(G4*J137,2))," ")</f>
        <v>355.49</v>
      </c>
      <c r="I10" s="164"/>
      <c r="J10" s="165">
        <f>IF(H60-(G4*J60)&gt;0,H60-(ROUND(G4*J60,2))," ")</f>
        <v>168.11</v>
      </c>
      <c r="K10" s="166"/>
      <c r="L10" s="167"/>
      <c r="M10" s="166"/>
      <c r="N10" s="167"/>
      <c r="O10" s="166"/>
      <c r="P10" s="167"/>
      <c r="Q10" s="166"/>
      <c r="R10" s="167"/>
    </row>
    <row r="11" spans="1:26" s="26" customFormat="1" ht="12" customHeight="1">
      <c r="A11" s="48" t="s">
        <v>232</v>
      </c>
      <c r="B11" s="160" t="str">
        <f>IF(B12=" ","$0.00",B12)</f>
        <v>$0.00</v>
      </c>
      <c r="C11" s="161"/>
      <c r="D11" s="160">
        <f>IF(D12=" ","$0.00",D12)</f>
        <v>341.84000000000003</v>
      </c>
      <c r="E11" s="161"/>
      <c r="F11" s="160">
        <f>IF(F12=" ","$0.00",F12)</f>
        <v>487.5</v>
      </c>
      <c r="G11" s="161"/>
      <c r="H11" s="160">
        <f>IF(H12=" ","$0.00",H12)</f>
        <v>639.8800000000001</v>
      </c>
      <c r="I11" s="161"/>
      <c r="J11" s="162">
        <f>IF(J12=" ","$0.00",J12)</f>
        <v>302.5999999999999</v>
      </c>
      <c r="K11" s="253" t="s">
        <v>43</v>
      </c>
      <c r="L11" s="254"/>
      <c r="M11" s="253" t="s">
        <v>43</v>
      </c>
      <c r="N11" s="254"/>
      <c r="O11" s="253" t="s">
        <v>43</v>
      </c>
      <c r="P11" s="254"/>
      <c r="Q11" s="253" t="s">
        <v>43</v>
      </c>
      <c r="R11" s="254"/>
      <c r="S11" s="28"/>
      <c r="T11" s="28"/>
      <c r="U11" s="28"/>
      <c r="V11" s="28"/>
      <c r="W11" s="27"/>
      <c r="X11" s="27"/>
      <c r="Y11" s="27"/>
      <c r="Z11" s="27"/>
    </row>
    <row r="12" spans="1:18" s="27" customFormat="1" ht="12" customHeight="1">
      <c r="A12" s="52" t="s">
        <v>89</v>
      </c>
      <c r="B12" s="163" t="str">
        <f>IF(H94-(G4*J94)&gt;0,H94-(ROUND(G4*J94,2))," ")</f>
        <v> </v>
      </c>
      <c r="C12" s="164"/>
      <c r="D12" s="163">
        <f>IF(H127-(G4*J127)&gt;0,H127-(ROUND(G4*J127,2))," ")</f>
        <v>341.84000000000003</v>
      </c>
      <c r="E12" s="164"/>
      <c r="F12" s="163">
        <f>IF(H105-(G4*J105)&gt;0,H105-(ROUND(G4*J105,2))," ")</f>
        <v>487.5</v>
      </c>
      <c r="G12" s="164"/>
      <c r="H12" s="163">
        <f>IF(H138-(G4*J138)&gt;0,H138-(ROUND(G4*J138,2))," ")</f>
        <v>639.8800000000001</v>
      </c>
      <c r="I12" s="164"/>
      <c r="J12" s="165">
        <f>IF(H61-(G4*J61)&gt;0,H61-(ROUND(G4*J61,2))," ")</f>
        <v>302.5999999999999</v>
      </c>
      <c r="K12" s="166"/>
      <c r="L12" s="167"/>
      <c r="M12" s="166"/>
      <c r="N12" s="167"/>
      <c r="O12" s="166"/>
      <c r="P12" s="167"/>
      <c r="Q12" s="166"/>
      <c r="R12" s="167"/>
    </row>
    <row r="13" spans="1:26" s="26" customFormat="1" ht="12" customHeight="1">
      <c r="A13" s="48" t="s">
        <v>233</v>
      </c>
      <c r="B13" s="160" t="str">
        <f>IF(B14=" ","$0.00",B14)</f>
        <v>$0.00</v>
      </c>
      <c r="C13" s="161"/>
      <c r="D13" s="160">
        <f>IF(D14=" ","$0.00",D14)</f>
        <v>450.3399999999999</v>
      </c>
      <c r="E13" s="161"/>
      <c r="F13" s="160">
        <f>IF(F14=" ","$0.00",F14)</f>
        <v>620.27</v>
      </c>
      <c r="G13" s="161"/>
      <c r="H13" s="160">
        <f>IF(H14=" ","$0.00",H14)</f>
        <v>798.0500000000002</v>
      </c>
      <c r="I13" s="161"/>
      <c r="J13" s="162">
        <f>IF(J14=" ","$0.00",J14)</f>
        <v>404.56000000000006</v>
      </c>
      <c r="K13" s="253" t="s">
        <v>43</v>
      </c>
      <c r="L13" s="254"/>
      <c r="M13" s="253" t="s">
        <v>43</v>
      </c>
      <c r="N13" s="254"/>
      <c r="O13" s="253" t="s">
        <v>43</v>
      </c>
      <c r="P13" s="254"/>
      <c r="Q13" s="253" t="s">
        <v>43</v>
      </c>
      <c r="R13" s="254"/>
      <c r="S13" s="28"/>
      <c r="T13" s="28"/>
      <c r="U13" s="28"/>
      <c r="V13" s="28"/>
      <c r="W13" s="27"/>
      <c r="X13" s="27"/>
      <c r="Y13" s="27"/>
      <c r="Z13" s="27"/>
    </row>
    <row r="14" spans="1:18" s="27" customFormat="1" ht="12" customHeight="1">
      <c r="A14" s="52" t="s">
        <v>90</v>
      </c>
      <c r="B14" s="163" t="str">
        <f>IF(H95-(G4*J95)&gt;0,H95-(ROUND(G4*J95,2))," ")</f>
        <v> </v>
      </c>
      <c r="C14" s="164"/>
      <c r="D14" s="163">
        <f>IF(H128-(G4*J128)&gt;0,H128-(ROUND(G4*J128,2))," ")</f>
        <v>450.3399999999999</v>
      </c>
      <c r="E14" s="164"/>
      <c r="F14" s="163">
        <f>IF(H106-(G4*J106)&gt;0,H106-(ROUND(G4*J106,2))," ")</f>
        <v>620.27</v>
      </c>
      <c r="G14" s="164"/>
      <c r="H14" s="163">
        <f>IF(H139-(G4*J139)&gt;0,H139-(ROUND(G4*J139,2))," ")</f>
        <v>798.0500000000002</v>
      </c>
      <c r="I14" s="164"/>
      <c r="J14" s="165">
        <f>IF(H62-(G4*J62)&gt;0,H62-(ROUND(G4*J62,2))," ")</f>
        <v>404.56000000000006</v>
      </c>
      <c r="K14" s="166"/>
      <c r="L14" s="167"/>
      <c r="M14" s="166"/>
      <c r="N14" s="167"/>
      <c r="O14" s="166"/>
      <c r="P14" s="167"/>
      <c r="Q14" s="166"/>
      <c r="R14" s="167"/>
    </row>
    <row r="15" spans="1:26" s="26" customFormat="1" ht="12" customHeight="1">
      <c r="A15" s="48" t="s">
        <v>234</v>
      </c>
      <c r="B15" s="160" t="str">
        <f>IF(B16=" ","$0.00",B16)</f>
        <v>$0.00</v>
      </c>
      <c r="C15" s="161"/>
      <c r="D15" s="160">
        <f>IF(D16=" ","$0.00",D16)</f>
        <v>602.27</v>
      </c>
      <c r="E15" s="161"/>
      <c r="F15" s="160">
        <f>IF(F16=" ","$0.00",F16)</f>
        <v>836.9399999999998</v>
      </c>
      <c r="G15" s="161"/>
      <c r="H15" s="160">
        <f>IF(H16=" ","$0.00",H16)</f>
        <v>1082.44</v>
      </c>
      <c r="I15" s="161"/>
      <c r="J15" s="162">
        <f>IF(J16=" ","$0.00",J16)</f>
        <v>539.05</v>
      </c>
      <c r="K15" s="253" t="s">
        <v>43</v>
      </c>
      <c r="L15" s="254"/>
      <c r="M15" s="253" t="s">
        <v>43</v>
      </c>
      <c r="N15" s="254"/>
      <c r="O15" s="253" t="s">
        <v>43</v>
      </c>
      <c r="P15" s="254"/>
      <c r="Q15" s="253" t="s">
        <v>43</v>
      </c>
      <c r="R15" s="254"/>
      <c r="S15" s="28"/>
      <c r="T15" s="28"/>
      <c r="U15" s="28"/>
      <c r="V15" s="28"/>
      <c r="W15" s="27"/>
      <c r="X15" s="27"/>
      <c r="Y15" s="27"/>
      <c r="Z15" s="27"/>
    </row>
    <row r="16" spans="1:18" s="27" customFormat="1" ht="12" customHeight="1">
      <c r="A16" s="52" t="s">
        <v>91</v>
      </c>
      <c r="B16" s="163" t="str">
        <f>IF(H96-(G4*J96)&gt;0,H96-(ROUND(G4*J96,2))," ")</f>
        <v> </v>
      </c>
      <c r="C16" s="164"/>
      <c r="D16" s="163">
        <f>IF(H129-(G4*J129)&gt;0,H129-(ROUND(G4*J129,2))," ")</f>
        <v>602.27</v>
      </c>
      <c r="E16" s="164"/>
      <c r="F16" s="163">
        <f>IF(H107-(G4*J107)&gt;0,H107-(ROUND(G4*J107,2))," ")</f>
        <v>836.9399999999998</v>
      </c>
      <c r="G16" s="164"/>
      <c r="H16" s="163">
        <f>IF(H140-(G4*J140)&gt;0,H140-(ROUND(G4*J140,2))," ")</f>
        <v>1082.44</v>
      </c>
      <c r="I16" s="164"/>
      <c r="J16" s="168">
        <f>IF(H63-(G4*J63)&gt;0,H63-(ROUND(G4*J63,2))," ")</f>
        <v>539.05</v>
      </c>
      <c r="K16" s="166"/>
      <c r="L16" s="167"/>
      <c r="M16" s="166"/>
      <c r="N16" s="167"/>
      <c r="O16" s="166"/>
      <c r="P16" s="167"/>
      <c r="Q16" s="166"/>
      <c r="R16" s="167"/>
    </row>
    <row r="17" spans="1:26" s="55" customFormat="1" ht="12" customHeight="1">
      <c r="A17" s="48" t="s">
        <v>235</v>
      </c>
      <c r="B17" s="253" t="s">
        <v>43</v>
      </c>
      <c r="C17" s="254"/>
      <c r="D17" s="160" t="str">
        <f>IF(D18=" ","$0.00",D18)</f>
        <v>$0.00</v>
      </c>
      <c r="E17" s="169">
        <f>IF(D17="$0.00",IF(ROUND(G4*J130,2)-H130&lt;B59,ROUND(G4*J130,2)-H130,B59)," ")</f>
        <v>119.70000000000002</v>
      </c>
      <c r="F17" s="253" t="s">
        <v>43</v>
      </c>
      <c r="G17" s="254"/>
      <c r="H17" s="253" t="s">
        <v>43</v>
      </c>
      <c r="I17" s="254"/>
      <c r="J17" s="171" t="s">
        <v>43</v>
      </c>
      <c r="K17" s="160">
        <f>IF(K18=" ","$0.00",K18)</f>
        <v>210.79999999999995</v>
      </c>
      <c r="L17" s="170" t="str">
        <f>IF(K17="$0.00",IF(ROUND(G4*J119,2)-H119&lt;B59,ROUND(G4*J119,2)-H119,B59)," ")</f>
        <v> </v>
      </c>
      <c r="M17" s="160">
        <f>IF(M18=" ","$0.00",M18)</f>
        <v>116.63</v>
      </c>
      <c r="N17" s="170" t="str">
        <f>IF(M17="$0.00",IF(ROUND(G4*J75,2)-H75&lt;B59,ROUND(G4*J75,2)-H75,B59)," ")</f>
        <v> </v>
      </c>
      <c r="O17" s="160" t="str">
        <f>IF(O18=" ","$0.00",O18)</f>
        <v>$0.00</v>
      </c>
      <c r="P17" s="169">
        <f>IF(O17="$0.00",IF(ROUND(G4*J86,2)-H86&lt;B59,ROUND(G4*J86,2)-H86,B59)," ")</f>
        <v>170.1</v>
      </c>
      <c r="Q17" s="160" t="str">
        <f>IF(Q18=" ","$0.00",Q18)</f>
        <v>$0.00</v>
      </c>
      <c r="R17" s="169">
        <f>IF(Q17="$0.00",IF(ROUND(G4*J185,2)-H185&lt;B59,ROUND(G4*J185,2)-H185,B59)," ")</f>
        <v>84.01000000000002</v>
      </c>
      <c r="S17" s="53"/>
      <c r="T17" s="53"/>
      <c r="U17" s="53"/>
      <c r="V17" s="53"/>
      <c r="W17" s="54"/>
      <c r="X17" s="54"/>
      <c r="Y17" s="54"/>
      <c r="Z17" s="54"/>
    </row>
    <row r="18" spans="1:18" s="54" customFormat="1" ht="12" customHeight="1">
      <c r="A18" s="52" t="s">
        <v>92</v>
      </c>
      <c r="B18" s="166"/>
      <c r="C18" s="167"/>
      <c r="D18" s="163" t="str">
        <f>IF(H130-(G4*J130)&gt;0,H130-(ROUND(G4*J130,2))," ")</f>
        <v> </v>
      </c>
      <c r="E18" s="164"/>
      <c r="F18" s="163"/>
      <c r="G18" s="164"/>
      <c r="H18" s="166"/>
      <c r="I18" s="167"/>
      <c r="J18" s="172"/>
      <c r="K18" s="163">
        <f>IF(H119-(G4*J119)&gt;0,H119-(ROUND(G4*J119,2))," ")</f>
        <v>210.79999999999995</v>
      </c>
      <c r="L18" s="164"/>
      <c r="M18" s="163">
        <f>IF(H75-(G4*J75)&gt;0,H75-(ROUND(G4*J75,2))," ")</f>
        <v>116.63</v>
      </c>
      <c r="N18" s="164"/>
      <c r="O18" s="173" t="str">
        <f>IF(H86-(G4*J86)&gt;0,H86-(ROUND(G4*J86,2))," ")</f>
        <v> </v>
      </c>
      <c r="P18" s="174"/>
      <c r="Q18" s="173" t="str">
        <f>IF(H185-(G4*J185)&gt;0,H185-(ROUND(G4*J185,2))," ")</f>
        <v> </v>
      </c>
      <c r="R18" s="174"/>
    </row>
    <row r="19" spans="1:26" s="55" customFormat="1" ht="12" customHeight="1">
      <c r="A19" s="48" t="s">
        <v>236</v>
      </c>
      <c r="B19" s="253" t="s">
        <v>43</v>
      </c>
      <c r="C19" s="254"/>
      <c r="D19" s="160" t="str">
        <f>IF(D20=" ","$0.00",D20)</f>
        <v>$0.00</v>
      </c>
      <c r="E19" s="169">
        <f>IF(D19="$0.00",IF(ROUND(G4*J131,2)-H131&lt;B60,ROUND(G4*J131,2)-H131,B60)," ")</f>
        <v>239.40000000000003</v>
      </c>
      <c r="F19" s="253" t="s">
        <v>43</v>
      </c>
      <c r="G19" s="254"/>
      <c r="H19" s="253" t="s">
        <v>43</v>
      </c>
      <c r="I19" s="254"/>
      <c r="J19" s="171" t="s">
        <v>43</v>
      </c>
      <c r="K19" s="160">
        <f>IF(K20=" ","$0.00",K20)</f>
        <v>421.5999999999999</v>
      </c>
      <c r="L19" s="170" t="str">
        <f>IF(K19="$0.00",IF(ROUND(G4*J120,2)-H120&lt;B60,ROUND(G4*J120,2)-H120,B60)," ")</f>
        <v> </v>
      </c>
      <c r="M19" s="160">
        <f>IF(M20=" ","$0.00",M20)</f>
        <v>233.26</v>
      </c>
      <c r="N19" s="170" t="str">
        <f>IF(M19="$0.00",IF(ROUND(G4*J76,2)-H76&lt;B60,ROUND(G4*J76,2)-H76,B60)," ")</f>
        <v> </v>
      </c>
      <c r="O19" s="160" t="str">
        <f>IF(O20=" ","$0.00",O20)</f>
        <v>$0.00</v>
      </c>
      <c r="P19" s="169">
        <f>IF(O19="$0.00",IF(ROUND(G4*J87,2)-H87&lt;B60,ROUND(G4*J87,2)-H87,B60)," ")</f>
        <v>340.2</v>
      </c>
      <c r="Q19" s="160" t="str">
        <f>IF(Q20=" ","$0.00",Q20)</f>
        <v>$0.00</v>
      </c>
      <c r="R19" s="169">
        <f>IF(Q19="$0.00",IF(ROUND(G4*J186,2)-H186&lt;B60,ROUND(G4*J186,2)-H186,B60)," ")</f>
        <v>168.02000000000004</v>
      </c>
      <c r="S19" s="53"/>
      <c r="T19" s="53"/>
      <c r="U19" s="53"/>
      <c r="V19" s="53"/>
      <c r="W19" s="54"/>
      <c r="X19" s="54"/>
      <c r="Y19" s="54"/>
      <c r="Z19" s="54"/>
    </row>
    <row r="20" spans="1:18" s="54" customFormat="1" ht="12" customHeight="1">
      <c r="A20" s="52" t="s">
        <v>93</v>
      </c>
      <c r="B20" s="166"/>
      <c r="C20" s="167"/>
      <c r="D20" s="163" t="str">
        <f>IF(H131-(G4*J131)&gt;0,H131-(ROUND(G4*J131,2))," ")</f>
        <v> </v>
      </c>
      <c r="E20" s="164"/>
      <c r="F20" s="163"/>
      <c r="G20" s="164"/>
      <c r="H20" s="166"/>
      <c r="I20" s="167"/>
      <c r="J20" s="172"/>
      <c r="K20" s="163">
        <f>IF(H120-(G4*J120)&gt;0,H120-(ROUND(G4*J120,2))," ")</f>
        <v>421.5999999999999</v>
      </c>
      <c r="L20" s="164"/>
      <c r="M20" s="163">
        <f>IF(H76-(G4*J76)&gt;0,H76-(ROUND(G4*J76,2))," ")</f>
        <v>233.26</v>
      </c>
      <c r="N20" s="164"/>
      <c r="O20" s="173" t="str">
        <f>IF(H87-(G4*J87)&gt;0,H87-(ROUND(G4*J87,2))," ")</f>
        <v> </v>
      </c>
      <c r="P20" s="174"/>
      <c r="Q20" s="173" t="str">
        <f>IF(H186-(G4*J186)&gt;0,H186-(ROUND(G4*J186,2))," ")</f>
        <v> </v>
      </c>
      <c r="R20" s="174"/>
    </row>
    <row r="21" spans="1:26" s="55" customFormat="1" ht="12" customHeight="1">
      <c r="A21" s="48" t="s">
        <v>237</v>
      </c>
      <c r="B21" s="160" t="str">
        <f>IF(B22=" ","$0.00",B22)</f>
        <v>$0.00</v>
      </c>
      <c r="C21" s="169">
        <f>IF(B21="$0.00",IF(ROUND(G4*J99,2)-H99&lt;B61,ROUND(G4*J99,2)-H99,B61)," ")</f>
        <v>148.95000000000005</v>
      </c>
      <c r="D21" s="160">
        <f>IF(D22=" ","$0.00",D22)</f>
        <v>32.229999999999905</v>
      </c>
      <c r="E21" s="169" t="str">
        <f>IF(D21="$0.00",IF(ROUND(G4*J132,2)-H132&lt;B61,ROUND(G4*J132,2)-H132,B61)," ")</f>
        <v> </v>
      </c>
      <c r="F21" s="160">
        <f>IF(F22=" ","$0.00",F22)</f>
        <v>132.65999999999997</v>
      </c>
      <c r="G21" s="170" t="str">
        <f>IF(F21="$0.00",IF(ROUND(G4*J110,2)-H110&lt;B61,ROUND(G4*J110,2)-H110,B61)," ")</f>
        <v> </v>
      </c>
      <c r="H21" s="160">
        <f>IF(H22=" ","$0.00",H22)</f>
        <v>401.02</v>
      </c>
      <c r="I21" s="170" t="str">
        <f>IF(H21="$0.00",IF(ROUND(G4*J143,2)-H143&gt;=0,ROUND(G4*J143,2)-H143," ")," ")</f>
        <v> </v>
      </c>
      <c r="J21" s="171" t="s">
        <v>43</v>
      </c>
      <c r="K21" s="253" t="s">
        <v>43</v>
      </c>
      <c r="L21" s="254"/>
      <c r="M21" s="253" t="s">
        <v>43</v>
      </c>
      <c r="N21" s="254"/>
      <c r="O21" s="253" t="s">
        <v>43</v>
      </c>
      <c r="P21" s="254"/>
      <c r="Q21" s="253" t="s">
        <v>43</v>
      </c>
      <c r="R21" s="254"/>
      <c r="S21" s="53"/>
      <c r="T21" s="53"/>
      <c r="U21" s="53"/>
      <c r="V21" s="53"/>
      <c r="W21" s="54"/>
      <c r="X21" s="54"/>
      <c r="Y21" s="54"/>
      <c r="Z21" s="54"/>
    </row>
    <row r="22" spans="1:18" s="54" customFormat="1" ht="12" customHeight="1">
      <c r="A22" s="52" t="s">
        <v>94</v>
      </c>
      <c r="B22" s="163" t="str">
        <f>IF(H99-(G4*J99)&gt;0,H99-(ROUND(G4*J99,2))," ")</f>
        <v> </v>
      </c>
      <c r="C22" s="164"/>
      <c r="D22" s="163">
        <f>IF(H132-(G4*J132)&gt;0,H132-(ROUND(G4*J132,2))," ")</f>
        <v>32.229999999999905</v>
      </c>
      <c r="E22" s="164"/>
      <c r="F22" s="163">
        <f>IF(H110-(G4*J110)&gt;0,H110-(ROUND(G4*J110,2))," ")</f>
        <v>132.65999999999997</v>
      </c>
      <c r="G22" s="164"/>
      <c r="H22" s="163">
        <f>IF(H143-(G4*J143)&gt;0,H143-(ROUND(G4*J143,2))," ")</f>
        <v>401.02</v>
      </c>
      <c r="I22" s="164"/>
      <c r="J22" s="172"/>
      <c r="K22" s="166"/>
      <c r="L22" s="167"/>
      <c r="M22" s="166"/>
      <c r="N22" s="167"/>
      <c r="O22" s="166"/>
      <c r="P22" s="167"/>
      <c r="Q22" s="166"/>
      <c r="R22" s="167"/>
    </row>
    <row r="23" spans="1:26" s="55" customFormat="1" ht="12" customHeight="1">
      <c r="A23" s="48" t="s">
        <v>238</v>
      </c>
      <c r="B23" s="160" t="str">
        <f>IF(B24=" ","$0.00",B24)</f>
        <v>$0.00</v>
      </c>
      <c r="C23" s="169">
        <f>IF(B23="$0.00",IF(ROUND(G4*J100,2)-H100&lt;B62,ROUND(G4*J100,2)-H100,B62)," ")</f>
        <v>170.1</v>
      </c>
      <c r="D23" s="160">
        <f>IF(D24=" ","$0.00",D24)</f>
        <v>140.73000000000002</v>
      </c>
      <c r="E23" s="170" t="str">
        <f>IF(D23="$0.00",IF(ROUND(G4*J133,2)-H133&lt;B62,ROUND(G4*J133,2)-H133,B62)," ")</f>
        <v> </v>
      </c>
      <c r="F23" s="160">
        <f>IF(F24=" ","$0.00",F24)</f>
        <v>265.42999999999995</v>
      </c>
      <c r="G23" s="170" t="str">
        <f>IF(F23="$0.00",IF(ROUND(G4*J111,2)-H111&lt;B62,ROUND(G4*J111,2)-H111,B62)," ")</f>
        <v> </v>
      </c>
      <c r="H23" s="160">
        <f>IF(H24=" ","$0.00",H24)</f>
        <v>559.19</v>
      </c>
      <c r="I23" s="170" t="str">
        <f>IF(H24="$0.00",IF(ROUND(G4*J144,2)-H144&gt;=0,ROUND(G4*J144,2)-H144," ")," ")</f>
        <v> </v>
      </c>
      <c r="J23" s="171" t="s">
        <v>43</v>
      </c>
      <c r="K23" s="253" t="s">
        <v>43</v>
      </c>
      <c r="L23" s="254"/>
      <c r="M23" s="253" t="s">
        <v>43</v>
      </c>
      <c r="N23" s="254"/>
      <c r="O23" s="253" t="s">
        <v>43</v>
      </c>
      <c r="P23" s="254"/>
      <c r="Q23" s="253" t="s">
        <v>43</v>
      </c>
      <c r="R23" s="254"/>
      <c r="S23" s="53"/>
      <c r="T23" s="53"/>
      <c r="U23" s="53"/>
      <c r="V23" s="53"/>
      <c r="W23" s="54"/>
      <c r="X23" s="54"/>
      <c r="Y23" s="54"/>
      <c r="Z23" s="54"/>
    </row>
    <row r="24" spans="1:18" s="54" customFormat="1" ht="12" customHeight="1">
      <c r="A24" s="52" t="s">
        <v>95</v>
      </c>
      <c r="B24" s="163" t="str">
        <f>IF(H100-(G4*J100)&gt;0,H100-(ROUND(G4*J100,2))," ")</f>
        <v> </v>
      </c>
      <c r="C24" s="164"/>
      <c r="D24" s="163">
        <f>IF(H133-(G4*J133)&gt;0,H133-(ROUND(G4*J133,2))," ")</f>
        <v>140.73000000000002</v>
      </c>
      <c r="E24" s="164"/>
      <c r="F24" s="163">
        <f>IF(H111-(G4*J111)&gt;0,H111-(ROUND(G4*J111,2))," ")</f>
        <v>265.42999999999995</v>
      </c>
      <c r="G24" s="164"/>
      <c r="H24" s="163">
        <f>IF(H144-(G4*J144)&gt;0,H144-(ROUND(G4*J144,2))," ")</f>
        <v>559.19</v>
      </c>
      <c r="I24" s="164"/>
      <c r="J24" s="172"/>
      <c r="K24" s="166"/>
      <c r="L24" s="167"/>
      <c r="M24" s="166"/>
      <c r="N24" s="167"/>
      <c r="O24" s="166"/>
      <c r="P24" s="167"/>
      <c r="Q24" s="166"/>
      <c r="R24" s="167"/>
    </row>
    <row r="25" spans="1:26" s="55" customFormat="1" ht="12" customHeight="1">
      <c r="A25" s="48" t="s">
        <v>239</v>
      </c>
      <c r="B25" s="160" t="str">
        <f>IF(B26=" ","$0.00",B26)</f>
        <v>$0.00</v>
      </c>
      <c r="C25" s="169">
        <f>IF(B25="$0.00",IF(ROUND(G4*J101,2)-H101&lt;B63,ROUND(G4*J101,2)-H101,B63)," ")</f>
        <v>170.1</v>
      </c>
      <c r="D25" s="160">
        <f>IF(D26=" ","$0.00",D26)</f>
        <v>292.6600000000001</v>
      </c>
      <c r="E25" s="170" t="str">
        <f>IF(D25="$0.00",IF(ROUND(G4*J134,2)-H134&lt;B63,ROUND(G4*J134,2)-H134,B63)," ")</f>
        <v> </v>
      </c>
      <c r="F25" s="160">
        <f>IF(F26=" ","$0.00",F26)</f>
        <v>482.0999999999999</v>
      </c>
      <c r="G25" s="170" t="str">
        <f>IF(F25="$0.00",IF(ROUND(G4*J112,2)-H112&lt;B63,ROUND(G4*J112,2)-H112,B63)," ")</f>
        <v> </v>
      </c>
      <c r="H25" s="160">
        <f>IF(H26=" ","$0.00",H26)</f>
        <v>843.5800000000002</v>
      </c>
      <c r="I25" s="170" t="str">
        <f>IF(H26="$0.00",IF(ROUND(G4*J145,2)-H145&gt;=0,ROUND(G4*J145,2)-H145," ")," ")</f>
        <v> </v>
      </c>
      <c r="J25" s="171" t="s">
        <v>43</v>
      </c>
      <c r="K25" s="253" t="s">
        <v>43</v>
      </c>
      <c r="L25" s="254"/>
      <c r="M25" s="253" t="s">
        <v>43</v>
      </c>
      <c r="N25" s="254"/>
      <c r="O25" s="253" t="s">
        <v>43</v>
      </c>
      <c r="P25" s="254"/>
      <c r="Q25" s="253" t="s">
        <v>43</v>
      </c>
      <c r="R25" s="254"/>
      <c r="S25" s="53"/>
      <c r="T25" s="53"/>
      <c r="U25" s="53"/>
      <c r="V25" s="53"/>
      <c r="W25" s="54"/>
      <c r="X25" s="54"/>
      <c r="Y25" s="54"/>
      <c r="Z25" s="54"/>
    </row>
    <row r="26" spans="1:18" s="54" customFormat="1" ht="12" customHeight="1">
      <c r="A26" s="52" t="s">
        <v>96</v>
      </c>
      <c r="B26" s="163" t="str">
        <f>IF(H101-(G4*J101)&gt;0,H101-(ROUND(G4*J101,2))," ")</f>
        <v> </v>
      </c>
      <c r="C26" s="164"/>
      <c r="D26" s="163">
        <f>IF(H134-(G4*J134)&gt;0,H134-(ROUND(G4*J134,2))," ")</f>
        <v>292.6600000000001</v>
      </c>
      <c r="E26" s="164"/>
      <c r="F26" s="163">
        <f>IF(H112-(G4*J112)&gt;0,H112-(ROUND(G4*J112,2))," ")</f>
        <v>482.0999999999999</v>
      </c>
      <c r="G26" s="164"/>
      <c r="H26" s="163">
        <f>IF(H145-(G4*J145)&gt;0,H145-(ROUND(G4*J145,2))," ")</f>
        <v>843.5800000000002</v>
      </c>
      <c r="I26" s="164"/>
      <c r="J26" s="172"/>
      <c r="K26" s="163"/>
      <c r="L26" s="164"/>
      <c r="M26" s="163"/>
      <c r="N26" s="164"/>
      <c r="O26" s="175"/>
      <c r="P26" s="176"/>
      <c r="Q26" s="175"/>
      <c r="R26" s="176"/>
    </row>
    <row r="27" spans="1:26" s="55" customFormat="1" ht="12" customHeight="1">
      <c r="A27" s="48" t="s">
        <v>240</v>
      </c>
      <c r="B27" s="253" t="s">
        <v>43</v>
      </c>
      <c r="C27" s="254"/>
      <c r="D27" s="160" t="str">
        <f>IF(D28=" ","$0.00",D28)</f>
        <v>$0.00</v>
      </c>
      <c r="E27" s="169">
        <f>IF(D27="$0.00",IF(ROUND(G4*J135,2)-H135&lt;B64,ROUND(G4*J135,2)-H135,B64)," ")</f>
        <v>359.1</v>
      </c>
      <c r="F27" s="253" t="s">
        <v>43</v>
      </c>
      <c r="G27" s="254"/>
      <c r="H27" s="253" t="s">
        <v>43</v>
      </c>
      <c r="I27" s="254"/>
      <c r="J27" s="171" t="s">
        <v>43</v>
      </c>
      <c r="K27" s="160">
        <f>IF(K28=" ","$0.00",K28)</f>
        <v>632.4</v>
      </c>
      <c r="L27" s="170" t="str">
        <f>IF(K27="$0.00",IF(ROUND(G4*J124,2)-H124&lt;B64,ROUND(G4*J124,2)-H124,B64)," ")</f>
        <v> </v>
      </c>
      <c r="M27" s="160">
        <f>IF(M28=" ","$0.00",M28)</f>
        <v>349.89</v>
      </c>
      <c r="N27" s="170" t="str">
        <f>IF(M27="$0.00",IF(ROUND(G4*J80,2)-H80&lt;B64,ROUND(G4*J80,2)-H80,B64)," ")</f>
        <v> </v>
      </c>
      <c r="O27" s="160" t="str">
        <f>IF(O28=" ","$0.00",O28)</f>
        <v>$0.00</v>
      </c>
      <c r="P27" s="169">
        <f>IF(O27="$0.00",IF(ROUND(G4*J91,2)-H91&lt;B64,ROUND(G4*J91,2)-H91,B64)," ")</f>
        <v>510.29999999999995</v>
      </c>
      <c r="Q27" s="160" t="str">
        <f>IF(Q28=" ","$0.00",Q28)</f>
        <v>$0.00</v>
      </c>
      <c r="R27" s="169">
        <f>IF(Q27="$0.00",IF(ROUND(G4*J190,2)-H190&lt;B64,ROUND(G4*J190,2)-H190,B64)," ")</f>
        <v>252.02999999999997</v>
      </c>
      <c r="S27" s="53"/>
      <c r="T27" s="53"/>
      <c r="U27" s="53"/>
      <c r="V27" s="53"/>
      <c r="W27" s="54"/>
      <c r="X27" s="54"/>
      <c r="Y27" s="54"/>
      <c r="Z27" s="54"/>
    </row>
    <row r="28" spans="1:18" s="54" customFormat="1" ht="12" customHeight="1">
      <c r="A28" s="52" t="s">
        <v>93</v>
      </c>
      <c r="B28" s="166"/>
      <c r="C28" s="167"/>
      <c r="D28" s="163" t="str">
        <f>IF(H135-(G4*J135)&gt;0,H135-(ROUND(G4*J135,2))," ")</f>
        <v> </v>
      </c>
      <c r="E28" s="164"/>
      <c r="F28" s="163"/>
      <c r="G28" s="164"/>
      <c r="H28" s="166"/>
      <c r="I28" s="167"/>
      <c r="J28" s="172"/>
      <c r="K28" s="163">
        <f>IF(H124-(G4*J124)&gt;0,H124-(ROUND(G4*J124,2))," ")</f>
        <v>632.4</v>
      </c>
      <c r="L28" s="164"/>
      <c r="M28" s="163">
        <f>IF(H80-(G4*J80)&gt;0,H80-(ROUND(G4*J80,2))," ")</f>
        <v>349.89</v>
      </c>
      <c r="N28" s="164"/>
      <c r="O28" s="177" t="str">
        <f>IF(H91-(G4*J91)&gt;0,H91-(ROUND(G4*J91,2))," ")</f>
        <v> </v>
      </c>
      <c r="P28" s="178"/>
      <c r="Q28" s="177" t="str">
        <f>IF(H190-(G4*J190)&gt;0,H190-(ROUND(G4*J190,2))," ")</f>
        <v> </v>
      </c>
      <c r="R28" s="178"/>
    </row>
    <row r="29" spans="1:26" s="55" customFormat="1" ht="12" customHeight="1">
      <c r="A29" s="48" t="s">
        <v>241</v>
      </c>
      <c r="B29" s="160" t="str">
        <f>IF(B30=" ","$0.00",B30)</f>
        <v>$0.00</v>
      </c>
      <c r="C29" s="169">
        <f>IF(B29="$0.00",IF(ROUND(G4*J103,2)-H103&lt;B65,ROUND(G4*J103,2)-H103,B65)," ")</f>
        <v>32.319999999999936</v>
      </c>
      <c r="D29" s="160" t="str">
        <f>IF(D30=" ","$0.00",D30)</f>
        <v>$0.00</v>
      </c>
      <c r="E29" s="169">
        <f>IF(D29="$0.00",IF(ROUND(G4*J136,2)-H136&lt;B65,ROUND(G4*J136,2)-H136,B65)," ")</f>
        <v>87.47000000000003</v>
      </c>
      <c r="F29" s="160">
        <f>IF(F30=" ","$0.00",F30)</f>
        <v>48.649999999999864</v>
      </c>
      <c r="G29" s="187" t="str">
        <f>IF(F29="$0.00",IF(ROUND(G4*J114,2)-H114&lt;B65,ROUND(G4*J114,2)-H114,B65)," ")</f>
        <v> </v>
      </c>
      <c r="H29" s="160">
        <f>IF(H30=" ","$0.00",H30)</f>
        <v>517.6499999999999</v>
      </c>
      <c r="I29" s="170" t="str">
        <f>IF(H30="$0.00",IF(ROUND(G4*J147,2)-H147&gt;=0,ROUND(G4*J147,2)-H147," ")," ")</f>
        <v> </v>
      </c>
      <c r="J29" s="171" t="s">
        <v>43</v>
      </c>
      <c r="K29" s="253" t="s">
        <v>43</v>
      </c>
      <c r="L29" s="254"/>
      <c r="M29" s="253" t="s">
        <v>43</v>
      </c>
      <c r="N29" s="254"/>
      <c r="O29" s="253" t="s">
        <v>43</v>
      </c>
      <c r="P29" s="254"/>
      <c r="Q29" s="253" t="s">
        <v>43</v>
      </c>
      <c r="R29" s="254"/>
      <c r="S29" s="53"/>
      <c r="T29" s="53"/>
      <c r="U29" s="53"/>
      <c r="V29" s="53"/>
      <c r="W29" s="54"/>
      <c r="X29" s="54"/>
      <c r="Y29" s="54"/>
      <c r="Z29" s="54"/>
    </row>
    <row r="30" spans="1:18" s="123" customFormat="1" ht="5.25" customHeight="1">
      <c r="A30" s="120" t="s">
        <v>97</v>
      </c>
      <c r="B30" s="121" t="str">
        <f>IF(H103-(G4*J103)&gt;0,H103-(ROUND(G4*J103,2))," ")</f>
        <v> </v>
      </c>
      <c r="C30" s="121"/>
      <c r="D30" s="121" t="str">
        <f>IF(H136-(G4*J136)&gt;0,H136-(ROUND(G4*J136,2))," ")</f>
        <v> </v>
      </c>
      <c r="E30" s="121"/>
      <c r="F30" s="121">
        <f>IF(H114-(G4*J114)&gt;0,H114-(ROUND(G4*J114,2))," ")</f>
        <v>48.649999999999864</v>
      </c>
      <c r="G30" s="121"/>
      <c r="H30" s="121">
        <f>IF(H147-(G4*J147)&gt;0,H147-(ROUND(G4*J147,2))," ")</f>
        <v>517.6499999999999</v>
      </c>
      <c r="I30" s="121"/>
      <c r="J30" s="121"/>
      <c r="K30" s="122"/>
      <c r="L30" s="122"/>
      <c r="M30" s="122"/>
      <c r="N30" s="122"/>
      <c r="O30" s="122"/>
      <c r="P30" s="122"/>
      <c r="Q30" s="122"/>
      <c r="R30" s="122"/>
    </row>
    <row r="31" spans="1:22" s="61" customFormat="1" ht="13.5" customHeight="1">
      <c r="A31" s="56" t="s">
        <v>17</v>
      </c>
      <c r="B31" s="57" t="s">
        <v>99</v>
      </c>
      <c r="C31" s="57"/>
      <c r="D31" s="57"/>
      <c r="E31" s="57"/>
      <c r="F31" s="58"/>
      <c r="G31" s="58"/>
      <c r="H31" s="57" t="s">
        <v>100</v>
      </c>
      <c r="I31" s="59"/>
      <c r="J31" s="59"/>
      <c r="K31" s="59"/>
      <c r="L31" s="59"/>
      <c r="M31" s="59"/>
      <c r="N31" s="59"/>
      <c r="O31" s="59"/>
      <c r="P31" s="59"/>
      <c r="Q31" s="59"/>
      <c r="R31" s="59"/>
      <c r="S31" s="60"/>
      <c r="T31" s="60"/>
      <c r="U31" s="60"/>
      <c r="V31" s="60"/>
    </row>
    <row r="32" spans="1:22" s="61" customFormat="1" ht="13.5" customHeight="1">
      <c r="A32" s="62"/>
      <c r="B32" s="57" t="s">
        <v>101</v>
      </c>
      <c r="C32" s="57"/>
      <c r="D32" s="57"/>
      <c r="E32" s="57"/>
      <c r="F32" s="58"/>
      <c r="G32" s="58"/>
      <c r="H32" s="57" t="s">
        <v>102</v>
      </c>
      <c r="I32" s="59"/>
      <c r="J32" s="59"/>
      <c r="K32" s="59"/>
      <c r="L32" s="59"/>
      <c r="M32" s="59"/>
      <c r="N32" s="59"/>
      <c r="O32" s="59"/>
      <c r="P32" s="59"/>
      <c r="Q32" s="59"/>
      <c r="R32" s="59"/>
      <c r="S32" s="60"/>
      <c r="T32" s="60"/>
      <c r="U32" s="60"/>
      <c r="V32" s="60"/>
    </row>
    <row r="33" spans="1:22" s="61" customFormat="1" ht="13.5" customHeight="1">
      <c r="A33" s="62"/>
      <c r="B33" s="57" t="s">
        <v>103</v>
      </c>
      <c r="C33" s="57"/>
      <c r="D33" s="57"/>
      <c r="E33" s="57"/>
      <c r="F33" s="58"/>
      <c r="G33" s="58"/>
      <c r="H33" s="57" t="s">
        <v>104</v>
      </c>
      <c r="I33" s="59"/>
      <c r="J33" s="59"/>
      <c r="K33" s="59"/>
      <c r="L33" s="59"/>
      <c r="M33" s="59"/>
      <c r="N33" s="59"/>
      <c r="O33" s="59"/>
      <c r="P33" s="59"/>
      <c r="Q33" s="59"/>
      <c r="R33" s="59"/>
      <c r="S33" s="60"/>
      <c r="T33" s="60"/>
      <c r="U33" s="60"/>
      <c r="V33" s="60"/>
    </row>
    <row r="34" spans="1:22" s="61" customFormat="1" ht="13.5" customHeight="1">
      <c r="A34" s="62"/>
      <c r="B34" s="57" t="s">
        <v>105</v>
      </c>
      <c r="C34" s="57"/>
      <c r="D34" s="57"/>
      <c r="E34" s="57"/>
      <c r="F34" s="58"/>
      <c r="G34" s="58"/>
      <c r="H34" s="57" t="s">
        <v>106</v>
      </c>
      <c r="I34" s="59"/>
      <c r="J34" s="59"/>
      <c r="K34" s="59"/>
      <c r="L34" s="59"/>
      <c r="M34" s="59"/>
      <c r="N34" s="59"/>
      <c r="O34" s="59"/>
      <c r="P34" s="59"/>
      <c r="Q34" s="59"/>
      <c r="R34" s="59"/>
      <c r="S34" s="60"/>
      <c r="T34" s="60"/>
      <c r="U34" s="60"/>
      <c r="V34" s="60"/>
    </row>
    <row r="35" spans="1:22" s="61" customFormat="1" ht="13.5" customHeight="1">
      <c r="A35" s="62"/>
      <c r="B35" s="57" t="s">
        <v>107</v>
      </c>
      <c r="C35" s="57"/>
      <c r="D35" s="57"/>
      <c r="E35" s="57"/>
      <c r="F35" s="58"/>
      <c r="G35" s="58"/>
      <c r="H35" s="57" t="s">
        <v>108</v>
      </c>
      <c r="I35" s="59"/>
      <c r="J35" s="59"/>
      <c r="K35" s="59"/>
      <c r="L35" s="59"/>
      <c r="M35" s="59"/>
      <c r="N35" s="59"/>
      <c r="O35" s="59"/>
      <c r="P35" s="59"/>
      <c r="Q35" s="59"/>
      <c r="R35" s="59"/>
      <c r="S35" s="60"/>
      <c r="T35" s="60"/>
      <c r="U35" s="60"/>
      <c r="V35" s="60"/>
    </row>
    <row r="36" spans="1:22" s="61" customFormat="1" ht="13.5" customHeight="1">
      <c r="A36" s="62"/>
      <c r="B36" s="57" t="s">
        <v>109</v>
      </c>
      <c r="C36" s="57"/>
      <c r="D36" s="57"/>
      <c r="E36" s="57"/>
      <c r="F36" s="58"/>
      <c r="G36" s="58"/>
      <c r="H36" s="57" t="s">
        <v>110</v>
      </c>
      <c r="I36" s="58"/>
      <c r="J36" s="58"/>
      <c r="K36" s="59"/>
      <c r="L36" s="59"/>
      <c r="M36" s="59"/>
      <c r="N36" s="59"/>
      <c r="O36" s="59"/>
      <c r="P36" s="59"/>
      <c r="Q36" s="59"/>
      <c r="R36" s="59"/>
      <c r="S36" s="60"/>
      <c r="T36" s="60"/>
      <c r="U36" s="60"/>
      <c r="V36" s="60"/>
    </row>
    <row r="37" spans="1:10" s="60" customFormat="1" ht="13.5" customHeight="1">
      <c r="A37" s="189"/>
      <c r="C37" s="190"/>
      <c r="D37" s="190"/>
      <c r="E37" s="190"/>
      <c r="F37" s="191"/>
      <c r="G37" s="191"/>
      <c r="H37" s="191"/>
      <c r="I37" s="191"/>
      <c r="J37" s="191"/>
    </row>
    <row r="38" spans="1:19" s="60" customFormat="1" ht="13.5" customHeight="1">
      <c r="A38" s="192"/>
      <c r="B38" s="193"/>
      <c r="C38" s="194"/>
      <c r="D38" s="194"/>
      <c r="E38" s="194"/>
      <c r="F38" s="195"/>
      <c r="G38" s="195"/>
      <c r="H38" s="195"/>
      <c r="I38" s="195"/>
      <c r="J38" s="195"/>
      <c r="K38" s="193"/>
      <c r="L38" s="193"/>
      <c r="M38" s="193"/>
      <c r="N38" s="193"/>
      <c r="O38" s="193"/>
      <c r="P38" s="193"/>
      <c r="Q38" s="193"/>
      <c r="R38" s="193"/>
      <c r="S38" s="193"/>
    </row>
    <row r="39" spans="1:19" s="60" customFormat="1" ht="13.5" customHeight="1">
      <c r="A39" s="192"/>
      <c r="B39" s="193"/>
      <c r="C39" s="194"/>
      <c r="D39" s="194"/>
      <c r="E39" s="194"/>
      <c r="F39" s="195"/>
      <c r="G39" s="195"/>
      <c r="H39" s="195"/>
      <c r="I39" s="195"/>
      <c r="J39" s="195"/>
      <c r="K39" s="193"/>
      <c r="L39" s="193"/>
      <c r="M39" s="193"/>
      <c r="N39" s="193"/>
      <c r="O39" s="193"/>
      <c r="P39" s="193"/>
      <c r="Q39" s="193"/>
      <c r="R39" s="193"/>
      <c r="S39" s="193"/>
    </row>
    <row r="40" spans="1:19" s="60" customFormat="1" ht="13.5" customHeight="1">
      <c r="A40" s="196"/>
      <c r="B40" s="197"/>
      <c r="C40" s="198"/>
      <c r="D40" s="198"/>
      <c r="E40" s="198"/>
      <c r="F40" s="199"/>
      <c r="G40" s="199"/>
      <c r="H40" s="199"/>
      <c r="I40" s="199"/>
      <c r="J40" s="199"/>
      <c r="K40" s="197"/>
      <c r="L40" s="193"/>
      <c r="M40" s="193"/>
      <c r="N40" s="193"/>
      <c r="O40" s="193"/>
      <c r="P40" s="193"/>
      <c r="Q40" s="193"/>
      <c r="R40" s="193"/>
      <c r="S40" s="193"/>
    </row>
    <row r="41" spans="1:19" s="60" customFormat="1" ht="13.5" customHeight="1">
      <c r="A41" s="196"/>
      <c r="B41" s="197"/>
      <c r="C41" s="198"/>
      <c r="D41" s="198"/>
      <c r="E41" s="198"/>
      <c r="F41" s="199"/>
      <c r="G41" s="199"/>
      <c r="H41" s="199"/>
      <c r="I41" s="199"/>
      <c r="J41" s="199"/>
      <c r="K41" s="197"/>
      <c r="L41" s="193"/>
      <c r="M41" s="193"/>
      <c r="N41" s="193"/>
      <c r="O41" s="193"/>
      <c r="P41" s="193"/>
      <c r="Q41" s="193"/>
      <c r="R41" s="193"/>
      <c r="S41" s="193"/>
    </row>
    <row r="42" spans="1:19" s="60" customFormat="1" ht="9.75">
      <c r="A42" s="200"/>
      <c r="B42" s="197"/>
      <c r="C42" s="198"/>
      <c r="D42" s="198"/>
      <c r="E42" s="198"/>
      <c r="F42" s="200"/>
      <c r="G42" s="200"/>
      <c r="H42" s="200"/>
      <c r="I42" s="200"/>
      <c r="J42" s="200"/>
      <c r="K42" s="197"/>
      <c r="L42" s="193"/>
      <c r="M42" s="193"/>
      <c r="N42" s="193"/>
      <c r="O42" s="193"/>
      <c r="P42" s="193"/>
      <c r="Q42" s="193"/>
      <c r="R42" s="193"/>
      <c r="S42" s="193"/>
    </row>
    <row r="43" spans="1:19" s="42" customFormat="1" ht="13.5">
      <c r="A43" s="201"/>
      <c r="B43" s="202"/>
      <c r="C43" s="202"/>
      <c r="D43" s="202"/>
      <c r="E43" s="202"/>
      <c r="F43" s="201"/>
      <c r="G43" s="201"/>
      <c r="H43" s="201"/>
      <c r="I43" s="201"/>
      <c r="J43" s="201"/>
      <c r="K43" s="201"/>
      <c r="L43" s="119"/>
      <c r="M43" s="119"/>
      <c r="N43" s="119"/>
      <c r="O43" s="119"/>
      <c r="P43" s="119"/>
      <c r="Q43" s="119"/>
      <c r="R43" s="119"/>
      <c r="S43" s="119"/>
    </row>
    <row r="44" spans="1:19" s="42" customFormat="1" ht="14.25">
      <c r="A44" s="201"/>
      <c r="B44" s="203">
        <f>'Medical, Dental Estimator'!C13</f>
        <v>33</v>
      </c>
      <c r="C44" s="204" t="s">
        <v>127</v>
      </c>
      <c r="D44" s="204"/>
      <c r="E44" s="204"/>
      <c r="F44" s="205"/>
      <c r="G44" s="205"/>
      <c r="H44" s="205"/>
      <c r="I44" s="205"/>
      <c r="J44" s="205"/>
      <c r="K44" s="201"/>
      <c r="L44" s="119"/>
      <c r="M44" s="119"/>
      <c r="N44" s="119"/>
      <c r="O44" s="119"/>
      <c r="P44" s="119"/>
      <c r="Q44" s="119"/>
      <c r="R44" s="119"/>
      <c r="S44" s="119"/>
    </row>
    <row r="45" spans="1:19" s="42" customFormat="1" ht="60" customHeight="1">
      <c r="A45" s="201"/>
      <c r="B45" s="201"/>
      <c r="C45" s="201"/>
      <c r="D45" s="201"/>
      <c r="E45" s="201"/>
      <c r="F45" s="201"/>
      <c r="G45" s="201"/>
      <c r="H45" s="201"/>
      <c r="I45" s="201"/>
      <c r="J45" s="201"/>
      <c r="K45" s="201"/>
      <c r="L45" s="119"/>
      <c r="M45" s="119"/>
      <c r="N45" s="119"/>
      <c r="O45" s="119"/>
      <c r="P45" s="119"/>
      <c r="Q45" s="119"/>
      <c r="R45" s="119"/>
      <c r="S45" s="119"/>
    </row>
    <row r="46" spans="1:19" s="42" customFormat="1" ht="13.5">
      <c r="A46" s="201">
        <v>10</v>
      </c>
      <c r="B46" s="206">
        <v>0.5</v>
      </c>
      <c r="C46" s="206"/>
      <c r="D46" s="206"/>
      <c r="E46" s="206"/>
      <c r="F46" s="206"/>
      <c r="G46" s="206"/>
      <c r="H46" s="201"/>
      <c r="I46" s="201"/>
      <c r="J46" s="201"/>
      <c r="K46" s="201"/>
      <c r="L46" s="119"/>
      <c r="M46" s="119"/>
      <c r="N46" s="119"/>
      <c r="O46" s="119"/>
      <c r="P46" s="119"/>
      <c r="Q46" s="119"/>
      <c r="R46" s="119"/>
      <c r="S46" s="119"/>
    </row>
    <row r="47" spans="1:19" s="42" customFormat="1" ht="13.5">
      <c r="A47" s="201">
        <v>11</v>
      </c>
      <c r="B47" s="206">
        <v>0.55</v>
      </c>
      <c r="C47" s="206"/>
      <c r="D47" s="206"/>
      <c r="E47" s="206"/>
      <c r="F47" s="206"/>
      <c r="G47" s="206"/>
      <c r="H47" s="201"/>
      <c r="I47" s="201"/>
      <c r="J47" s="201"/>
      <c r="K47" s="201"/>
      <c r="L47" s="119"/>
      <c r="M47" s="119"/>
      <c r="N47" s="119"/>
      <c r="O47" s="119"/>
      <c r="P47" s="119"/>
      <c r="Q47" s="119"/>
      <c r="R47" s="119"/>
      <c r="S47" s="119"/>
    </row>
    <row r="48" spans="1:19" s="42" customFormat="1" ht="13.5">
      <c r="A48" s="201">
        <v>12</v>
      </c>
      <c r="B48" s="206">
        <v>0.6</v>
      </c>
      <c r="C48" s="206"/>
      <c r="D48" s="206"/>
      <c r="E48" s="206"/>
      <c r="F48" s="206"/>
      <c r="G48" s="206"/>
      <c r="H48" s="201"/>
      <c r="I48" s="201"/>
      <c r="J48" s="201"/>
      <c r="K48" s="201"/>
      <c r="L48" s="119"/>
      <c r="M48" s="119"/>
      <c r="N48" s="119"/>
      <c r="O48" s="119"/>
      <c r="P48" s="119"/>
      <c r="Q48" s="119"/>
      <c r="R48" s="119"/>
      <c r="S48" s="119"/>
    </row>
    <row r="49" spans="1:19" s="42" customFormat="1" ht="13.5">
      <c r="A49" s="201">
        <v>13</v>
      </c>
      <c r="B49" s="206">
        <v>0.65</v>
      </c>
      <c r="C49" s="206"/>
      <c r="D49" s="206"/>
      <c r="E49" s="206"/>
      <c r="F49" s="206"/>
      <c r="G49" s="206"/>
      <c r="H49" s="201"/>
      <c r="I49" s="201"/>
      <c r="J49" s="201"/>
      <c r="K49" s="201"/>
      <c r="L49" s="119"/>
      <c r="M49" s="119"/>
      <c r="N49" s="119"/>
      <c r="O49" s="119"/>
      <c r="P49" s="119"/>
      <c r="Q49" s="119"/>
      <c r="R49" s="119"/>
      <c r="S49" s="119"/>
    </row>
    <row r="50" spans="1:19" s="42" customFormat="1" ht="13.5">
      <c r="A50" s="201">
        <v>14</v>
      </c>
      <c r="B50" s="206">
        <v>0.7</v>
      </c>
      <c r="C50" s="206"/>
      <c r="D50" s="206"/>
      <c r="E50" s="206"/>
      <c r="F50" s="206"/>
      <c r="G50" s="206"/>
      <c r="H50" s="201"/>
      <c r="I50" s="201"/>
      <c r="J50" s="201"/>
      <c r="K50" s="201"/>
      <c r="L50" s="119"/>
      <c r="M50" s="119"/>
      <c r="N50" s="119"/>
      <c r="O50" s="119"/>
      <c r="P50" s="119"/>
      <c r="Q50" s="119"/>
      <c r="R50" s="119"/>
      <c r="S50" s="119"/>
    </row>
    <row r="51" spans="1:19" s="42" customFormat="1" ht="13.5">
      <c r="A51" s="201">
        <v>15</v>
      </c>
      <c r="B51" s="206">
        <v>0.75</v>
      </c>
      <c r="C51" s="206"/>
      <c r="D51" s="206"/>
      <c r="E51" s="206"/>
      <c r="F51" s="206"/>
      <c r="G51" s="206"/>
      <c r="H51" s="201"/>
      <c r="I51" s="201"/>
      <c r="J51" s="201"/>
      <c r="K51" s="201"/>
      <c r="L51" s="119"/>
      <c r="M51" s="119"/>
      <c r="N51" s="119"/>
      <c r="O51" s="119"/>
      <c r="P51" s="119"/>
      <c r="Q51" s="119"/>
      <c r="R51" s="119"/>
      <c r="S51" s="119"/>
    </row>
    <row r="52" spans="1:19" s="42" customFormat="1" ht="13.5">
      <c r="A52" s="201">
        <v>16</v>
      </c>
      <c r="B52" s="206">
        <v>0.8</v>
      </c>
      <c r="C52" s="206"/>
      <c r="D52" s="206"/>
      <c r="E52" s="206"/>
      <c r="F52" s="206"/>
      <c r="G52" s="206"/>
      <c r="H52" s="201"/>
      <c r="I52" s="201"/>
      <c r="J52" s="201"/>
      <c r="K52" s="201"/>
      <c r="L52" s="119"/>
      <c r="M52" s="119"/>
      <c r="N52" s="119"/>
      <c r="O52" s="119"/>
      <c r="P52" s="119"/>
      <c r="Q52" s="119"/>
      <c r="R52" s="119"/>
      <c r="S52" s="119"/>
    </row>
    <row r="53" spans="1:19" s="42" customFormat="1" ht="13.5">
      <c r="A53" s="201">
        <v>17</v>
      </c>
      <c r="B53" s="206">
        <v>0.85</v>
      </c>
      <c r="C53" s="206"/>
      <c r="D53" s="206"/>
      <c r="E53" s="206"/>
      <c r="F53" s="206"/>
      <c r="G53" s="206"/>
      <c r="H53" s="201"/>
      <c r="I53" s="201"/>
      <c r="J53" s="201"/>
      <c r="K53" s="201"/>
      <c r="L53" s="119"/>
      <c r="M53" s="119"/>
      <c r="N53" s="119"/>
      <c r="O53" s="119"/>
      <c r="P53" s="119"/>
      <c r="Q53" s="119"/>
      <c r="R53" s="119"/>
      <c r="S53" s="119"/>
    </row>
    <row r="54" spans="1:19" s="42" customFormat="1" ht="13.5">
      <c r="A54" s="201">
        <v>18</v>
      </c>
      <c r="B54" s="206">
        <v>0.9</v>
      </c>
      <c r="C54" s="206"/>
      <c r="D54" s="206"/>
      <c r="E54" s="206"/>
      <c r="F54" s="206"/>
      <c r="G54" s="206"/>
      <c r="H54" s="201"/>
      <c r="I54" s="201"/>
      <c r="J54" s="201"/>
      <c r="K54" s="201"/>
      <c r="L54" s="119"/>
      <c r="M54" s="119"/>
      <c r="N54" s="119"/>
      <c r="O54" s="119"/>
      <c r="P54" s="119"/>
      <c r="Q54" s="119"/>
      <c r="R54" s="119"/>
      <c r="S54" s="119"/>
    </row>
    <row r="55" spans="1:19" s="42" customFormat="1" ht="13.5">
      <c r="A55" s="201">
        <v>19</v>
      </c>
      <c r="B55" s="206">
        <v>0.95</v>
      </c>
      <c r="C55" s="206"/>
      <c r="D55" s="206"/>
      <c r="E55" s="206"/>
      <c r="F55" s="206"/>
      <c r="G55" s="206"/>
      <c r="H55" s="201"/>
      <c r="I55" s="201"/>
      <c r="J55" s="201"/>
      <c r="K55" s="201"/>
      <c r="L55" s="119"/>
      <c r="M55" s="119"/>
      <c r="N55" s="119"/>
      <c r="O55" s="119"/>
      <c r="P55" s="119"/>
      <c r="Q55" s="119"/>
      <c r="R55" s="119"/>
      <c r="S55" s="119"/>
    </row>
    <row r="56" spans="1:19" s="42" customFormat="1" ht="13.5">
      <c r="A56" s="201">
        <v>20</v>
      </c>
      <c r="B56" s="206">
        <v>1</v>
      </c>
      <c r="C56" s="206"/>
      <c r="D56" s="206"/>
      <c r="E56" s="206"/>
      <c r="F56" s="206"/>
      <c r="G56" s="206"/>
      <c r="H56" s="201"/>
      <c r="I56" s="201"/>
      <c r="J56" s="201"/>
      <c r="K56" s="201"/>
      <c r="L56" s="119"/>
      <c r="M56" s="119"/>
      <c r="N56" s="119"/>
      <c r="O56" s="119"/>
      <c r="P56" s="119"/>
      <c r="Q56" s="119"/>
      <c r="R56" s="119"/>
      <c r="S56" s="119"/>
    </row>
    <row r="57" spans="1:19" s="42" customFormat="1" ht="13.5">
      <c r="A57" s="201"/>
      <c r="B57" s="201"/>
      <c r="C57" s="201"/>
      <c r="D57" s="201"/>
      <c r="E57" s="201"/>
      <c r="F57" s="201"/>
      <c r="G57" s="201"/>
      <c r="H57" s="201"/>
      <c r="I57" s="201"/>
      <c r="J57" s="201"/>
      <c r="K57" s="201"/>
      <c r="L57" s="119"/>
      <c r="M57" s="119"/>
      <c r="N57" s="119"/>
      <c r="O57" s="119"/>
      <c r="P57" s="119"/>
      <c r="Q57" s="119"/>
      <c r="R57" s="119"/>
      <c r="S57" s="119"/>
    </row>
    <row r="58" spans="1:19" s="42" customFormat="1" ht="13.5">
      <c r="A58" s="201"/>
      <c r="B58" s="207" t="s">
        <v>39</v>
      </c>
      <c r="C58" s="207"/>
      <c r="D58" s="207"/>
      <c r="E58" s="207"/>
      <c r="F58" s="201"/>
      <c r="G58" s="201"/>
      <c r="H58" s="201"/>
      <c r="I58" s="201"/>
      <c r="J58" s="201"/>
      <c r="K58" s="201"/>
      <c r="L58" s="119"/>
      <c r="M58" s="119"/>
      <c r="N58" s="119"/>
      <c r="O58" s="119"/>
      <c r="P58" s="119"/>
      <c r="Q58" s="119"/>
      <c r="R58" s="119"/>
      <c r="S58" s="119"/>
    </row>
    <row r="59" spans="1:19" s="42" customFormat="1" ht="13.5">
      <c r="A59" s="208" t="s">
        <v>10</v>
      </c>
      <c r="B59" s="209">
        <f>'Medical, Dental Estimator'!D68</f>
        <v>170.1</v>
      </c>
      <c r="C59" s="210"/>
      <c r="D59" s="210"/>
      <c r="E59" s="210"/>
      <c r="F59" s="201"/>
      <c r="G59" s="201"/>
      <c r="H59" s="211" t="s">
        <v>41</v>
      </c>
      <c r="I59" s="211"/>
      <c r="J59" s="211" t="s">
        <v>42</v>
      </c>
      <c r="K59" s="201"/>
      <c r="L59" s="119"/>
      <c r="M59" s="119"/>
      <c r="N59" s="119"/>
      <c r="O59" s="119"/>
      <c r="P59" s="119"/>
      <c r="Q59" s="119"/>
      <c r="R59" s="119"/>
      <c r="S59" s="119"/>
    </row>
    <row r="60" spans="1:19" s="42" customFormat="1" ht="13.5">
      <c r="A60" s="208" t="s">
        <v>11</v>
      </c>
      <c r="B60" s="212">
        <f>'Medical, Dental Estimator'!D69</f>
        <v>340.2</v>
      </c>
      <c r="C60" s="210"/>
      <c r="D60" s="210"/>
      <c r="E60" s="210"/>
      <c r="F60" s="201">
        <v>1310</v>
      </c>
      <c r="G60" s="201"/>
      <c r="H60" s="213">
        <v>635.46</v>
      </c>
      <c r="I60" s="214"/>
      <c r="J60" s="213">
        <v>467.35</v>
      </c>
      <c r="K60" s="201"/>
      <c r="L60" s="119"/>
      <c r="M60" s="119"/>
      <c r="N60" s="119"/>
      <c r="O60" s="119"/>
      <c r="P60" s="119"/>
      <c r="Q60" s="119"/>
      <c r="R60" s="119"/>
      <c r="S60" s="119"/>
    </row>
    <row r="61" spans="1:19" s="42" customFormat="1" ht="13.5">
      <c r="A61" s="208" t="s">
        <v>12</v>
      </c>
      <c r="B61" s="212">
        <f>'Medical, Dental Estimator'!D70</f>
        <v>170.1</v>
      </c>
      <c r="C61" s="210"/>
      <c r="D61" s="210"/>
      <c r="E61" s="210"/>
      <c r="F61" s="201">
        <v>1310</v>
      </c>
      <c r="G61" s="201"/>
      <c r="H61" s="213">
        <v>1143.83</v>
      </c>
      <c r="I61" s="214"/>
      <c r="J61" s="213">
        <v>841.2299999999999</v>
      </c>
      <c r="K61" s="201"/>
      <c r="L61" s="119"/>
      <c r="M61" s="119"/>
      <c r="N61" s="119"/>
      <c r="O61" s="119"/>
      <c r="P61" s="119"/>
      <c r="Q61" s="119"/>
      <c r="R61" s="119"/>
      <c r="S61" s="119"/>
    </row>
    <row r="62" spans="1:19" s="42" customFormat="1" ht="13.5">
      <c r="A62" s="208" t="s">
        <v>13</v>
      </c>
      <c r="B62" s="212">
        <f>'Medical, Dental Estimator'!D71</f>
        <v>170.1</v>
      </c>
      <c r="C62" s="210"/>
      <c r="D62" s="210"/>
      <c r="E62" s="210"/>
      <c r="F62" s="201">
        <v>1310</v>
      </c>
      <c r="G62" s="201"/>
      <c r="H62" s="213">
        <v>1334.47</v>
      </c>
      <c r="I62" s="214"/>
      <c r="J62" s="213">
        <v>929.9100000000001</v>
      </c>
      <c r="K62" s="201"/>
      <c r="L62" s="119"/>
      <c r="M62" s="119"/>
      <c r="N62" s="119"/>
      <c r="O62" s="119"/>
      <c r="P62" s="119"/>
      <c r="Q62" s="119"/>
      <c r="R62" s="119"/>
      <c r="S62" s="119"/>
    </row>
    <row r="63" spans="1:19" s="42" customFormat="1" ht="13.5">
      <c r="A63" s="208" t="s">
        <v>14</v>
      </c>
      <c r="B63" s="212">
        <f>'Medical, Dental Estimator'!D72</f>
        <v>170.1</v>
      </c>
      <c r="C63" s="210"/>
      <c r="D63" s="210"/>
      <c r="E63" s="210"/>
      <c r="F63" s="201">
        <v>1310</v>
      </c>
      <c r="G63" s="201"/>
      <c r="H63" s="213">
        <v>1842.84</v>
      </c>
      <c r="I63" s="214"/>
      <c r="J63" s="213">
        <v>1303.79</v>
      </c>
      <c r="K63" s="201"/>
      <c r="L63" s="119"/>
      <c r="M63" s="119"/>
      <c r="N63" s="119"/>
      <c r="O63" s="119"/>
      <c r="P63" s="119"/>
      <c r="Q63" s="119"/>
      <c r="R63" s="119"/>
      <c r="S63" s="119"/>
    </row>
    <row r="64" spans="1:19" s="42" customFormat="1" ht="13.5">
      <c r="A64" s="208" t="s">
        <v>15</v>
      </c>
      <c r="B64" s="212">
        <f>'Medical, Dental Estimator'!D73</f>
        <v>510.29999999999995</v>
      </c>
      <c r="C64" s="210"/>
      <c r="D64" s="210"/>
      <c r="E64" s="210"/>
      <c r="F64" s="201">
        <v>1310</v>
      </c>
      <c r="G64" s="201"/>
      <c r="H64" s="215" t="s">
        <v>43</v>
      </c>
      <c r="I64" s="214"/>
      <c r="J64" s="215" t="s">
        <v>43</v>
      </c>
      <c r="K64" s="201"/>
      <c r="L64" s="119"/>
      <c r="M64" s="119"/>
      <c r="N64" s="119"/>
      <c r="O64" s="119"/>
      <c r="P64" s="119"/>
      <c r="Q64" s="119"/>
      <c r="R64" s="119"/>
      <c r="S64" s="119"/>
    </row>
    <row r="65" spans="1:19" s="42" customFormat="1" ht="13.5">
      <c r="A65" s="208" t="s">
        <v>16</v>
      </c>
      <c r="B65" s="212">
        <f>'Medical, Dental Estimator'!D74</f>
        <v>340.2</v>
      </c>
      <c r="C65" s="210"/>
      <c r="D65" s="210"/>
      <c r="E65" s="210"/>
      <c r="F65" s="201">
        <v>1310</v>
      </c>
      <c r="G65" s="201"/>
      <c r="H65" s="215" t="s">
        <v>43</v>
      </c>
      <c r="I65" s="214"/>
      <c r="J65" s="215" t="s">
        <v>43</v>
      </c>
      <c r="K65" s="201"/>
      <c r="L65" s="119"/>
      <c r="M65" s="119"/>
      <c r="N65" s="119"/>
      <c r="O65" s="119"/>
      <c r="P65" s="119"/>
      <c r="Q65" s="119"/>
      <c r="R65" s="119"/>
      <c r="S65" s="119"/>
    </row>
    <row r="66" spans="1:19" s="42" customFormat="1" ht="13.5">
      <c r="A66" s="201"/>
      <c r="B66" s="201"/>
      <c r="C66" s="201"/>
      <c r="D66" s="201"/>
      <c r="E66" s="201"/>
      <c r="F66" s="201">
        <v>1310</v>
      </c>
      <c r="G66" s="201"/>
      <c r="H66" s="215" t="s">
        <v>43</v>
      </c>
      <c r="I66" s="214"/>
      <c r="J66" s="215" t="s">
        <v>43</v>
      </c>
      <c r="K66" s="201"/>
      <c r="L66" s="119"/>
      <c r="M66" s="119"/>
      <c r="N66" s="119"/>
      <c r="O66" s="119"/>
      <c r="P66" s="119"/>
      <c r="Q66" s="119"/>
      <c r="R66" s="119"/>
      <c r="S66" s="119"/>
    </row>
    <row r="67" spans="1:19" s="42" customFormat="1" ht="13.5">
      <c r="A67" s="201"/>
      <c r="B67" s="201"/>
      <c r="C67" s="201"/>
      <c r="D67" s="201"/>
      <c r="E67" s="201"/>
      <c r="F67" s="201">
        <v>1310</v>
      </c>
      <c r="G67" s="201"/>
      <c r="H67" s="215" t="s">
        <v>43</v>
      </c>
      <c r="I67" s="214"/>
      <c r="J67" s="215" t="s">
        <v>43</v>
      </c>
      <c r="K67" s="201"/>
      <c r="L67" s="119"/>
      <c r="M67" s="119"/>
      <c r="N67" s="119"/>
      <c r="O67" s="119"/>
      <c r="P67" s="119"/>
      <c r="Q67" s="119"/>
      <c r="R67" s="119"/>
      <c r="S67" s="119"/>
    </row>
    <row r="68" spans="1:19" s="42" customFormat="1" ht="13.5">
      <c r="A68" s="201"/>
      <c r="B68" s="201"/>
      <c r="C68" s="201"/>
      <c r="D68" s="201"/>
      <c r="E68" s="201"/>
      <c r="F68" s="201">
        <v>1310</v>
      </c>
      <c r="G68" s="201"/>
      <c r="H68" s="215" t="s">
        <v>43</v>
      </c>
      <c r="I68" s="214"/>
      <c r="J68" s="215" t="s">
        <v>43</v>
      </c>
      <c r="K68" s="201"/>
      <c r="L68" s="119"/>
      <c r="M68" s="119"/>
      <c r="N68" s="119"/>
      <c r="O68" s="119"/>
      <c r="P68" s="119"/>
      <c r="Q68" s="119"/>
      <c r="R68" s="119"/>
      <c r="S68" s="119"/>
    </row>
    <row r="69" spans="1:19" s="42" customFormat="1" ht="13.5">
      <c r="A69" s="201"/>
      <c r="B69" s="201"/>
      <c r="C69" s="201"/>
      <c r="D69" s="201"/>
      <c r="E69" s="201"/>
      <c r="F69" s="201">
        <v>1310</v>
      </c>
      <c r="G69" s="201"/>
      <c r="H69" s="215" t="s">
        <v>43</v>
      </c>
      <c r="I69" s="214"/>
      <c r="J69" s="215" t="s">
        <v>43</v>
      </c>
      <c r="K69" s="201"/>
      <c r="L69" s="119"/>
      <c r="M69" s="119"/>
      <c r="N69" s="119"/>
      <c r="O69" s="119"/>
      <c r="P69" s="119"/>
      <c r="Q69" s="119"/>
      <c r="R69" s="119"/>
      <c r="S69" s="119"/>
    </row>
    <row r="70" spans="1:19" s="42" customFormat="1" ht="13.5">
      <c r="A70" s="201"/>
      <c r="B70" s="201"/>
      <c r="C70" s="201"/>
      <c r="D70" s="201"/>
      <c r="E70" s="201"/>
      <c r="F70" s="201">
        <v>1310</v>
      </c>
      <c r="G70" s="201"/>
      <c r="H70" s="215" t="s">
        <v>43</v>
      </c>
      <c r="I70" s="214"/>
      <c r="J70" s="215" t="s">
        <v>43</v>
      </c>
      <c r="K70" s="201"/>
      <c r="L70" s="119"/>
      <c r="M70" s="119"/>
      <c r="N70" s="119"/>
      <c r="O70" s="119"/>
      <c r="P70" s="119"/>
      <c r="Q70" s="119"/>
      <c r="R70" s="119"/>
      <c r="S70" s="119"/>
    </row>
    <row r="71" spans="1:19" s="42" customFormat="1" ht="13.5">
      <c r="A71" s="201"/>
      <c r="B71" s="201"/>
      <c r="C71" s="201"/>
      <c r="D71" s="201"/>
      <c r="E71" s="201"/>
      <c r="F71" s="201">
        <v>1330</v>
      </c>
      <c r="G71" s="201"/>
      <c r="H71" s="215" t="s">
        <v>43</v>
      </c>
      <c r="I71" s="214"/>
      <c r="J71" s="215" t="s">
        <v>43</v>
      </c>
      <c r="K71" s="201"/>
      <c r="L71" s="119"/>
      <c r="M71" s="119"/>
      <c r="N71" s="119"/>
      <c r="O71" s="119"/>
      <c r="P71" s="119"/>
      <c r="Q71" s="119"/>
      <c r="R71" s="119"/>
      <c r="S71" s="119"/>
    </row>
    <row r="72" spans="1:19" s="42" customFormat="1" ht="13.5">
      <c r="A72" s="201"/>
      <c r="B72" s="201"/>
      <c r="C72" s="201"/>
      <c r="D72" s="201"/>
      <c r="E72" s="201"/>
      <c r="F72" s="201">
        <v>1330</v>
      </c>
      <c r="G72" s="201"/>
      <c r="H72" s="215" t="s">
        <v>43</v>
      </c>
      <c r="I72" s="214"/>
      <c r="J72" s="215" t="s">
        <v>43</v>
      </c>
      <c r="K72" s="201"/>
      <c r="L72" s="119"/>
      <c r="M72" s="119"/>
      <c r="N72" s="119"/>
      <c r="O72" s="119"/>
      <c r="P72" s="119"/>
      <c r="Q72" s="119"/>
      <c r="R72" s="119"/>
      <c r="S72" s="119"/>
    </row>
    <row r="73" spans="1:19" s="42" customFormat="1" ht="13.5">
      <c r="A73" s="201"/>
      <c r="B73" s="201"/>
      <c r="C73" s="201"/>
      <c r="D73" s="201"/>
      <c r="E73" s="201"/>
      <c r="F73" s="201">
        <v>1330</v>
      </c>
      <c r="G73" s="201"/>
      <c r="H73" s="215" t="s">
        <v>43</v>
      </c>
      <c r="I73" s="214"/>
      <c r="J73" s="215" t="s">
        <v>43</v>
      </c>
      <c r="K73" s="201"/>
      <c r="L73" s="119"/>
      <c r="M73" s="119"/>
      <c r="N73" s="119"/>
      <c r="O73" s="119"/>
      <c r="P73" s="119"/>
      <c r="Q73" s="119"/>
      <c r="R73" s="119"/>
      <c r="S73" s="119"/>
    </row>
    <row r="74" spans="1:19" s="42" customFormat="1" ht="13.5">
      <c r="A74" s="201"/>
      <c r="B74" s="201"/>
      <c r="C74" s="201"/>
      <c r="D74" s="201"/>
      <c r="E74" s="201"/>
      <c r="F74" s="201">
        <v>1330</v>
      </c>
      <c r="G74" s="201"/>
      <c r="H74" s="215" t="s">
        <v>43</v>
      </c>
      <c r="I74" s="214"/>
      <c r="J74" s="215" t="s">
        <v>43</v>
      </c>
      <c r="K74" s="201"/>
      <c r="L74" s="119"/>
      <c r="M74" s="119"/>
      <c r="N74" s="119"/>
      <c r="O74" s="119"/>
      <c r="P74" s="119"/>
      <c r="Q74" s="119"/>
      <c r="R74" s="119"/>
      <c r="S74" s="119"/>
    </row>
    <row r="75" spans="1:19" s="42" customFormat="1" ht="13.5">
      <c r="A75" s="201"/>
      <c r="B75" s="201"/>
      <c r="C75" s="201"/>
      <c r="D75" s="201"/>
      <c r="E75" s="201"/>
      <c r="F75" s="201">
        <v>1330</v>
      </c>
      <c r="G75" s="201"/>
      <c r="H75" s="213">
        <v>449.85</v>
      </c>
      <c r="I75" s="214"/>
      <c r="J75" s="213">
        <v>333.22</v>
      </c>
      <c r="K75" s="201"/>
      <c r="L75" s="119"/>
      <c r="M75" s="119"/>
      <c r="N75" s="119"/>
      <c r="O75" s="119"/>
      <c r="P75" s="119"/>
      <c r="Q75" s="119"/>
      <c r="R75" s="119"/>
      <c r="S75" s="119"/>
    </row>
    <row r="76" spans="1:19" s="42" customFormat="1" ht="13.5">
      <c r="A76" s="201"/>
      <c r="B76" s="201"/>
      <c r="C76" s="201"/>
      <c r="D76" s="201"/>
      <c r="E76" s="201"/>
      <c r="F76" s="201">
        <v>1330</v>
      </c>
      <c r="G76" s="201"/>
      <c r="H76" s="213">
        <v>899.7</v>
      </c>
      <c r="I76" s="214"/>
      <c r="J76" s="213">
        <v>666.44</v>
      </c>
      <c r="K76" s="201"/>
      <c r="L76" s="119"/>
      <c r="M76" s="119"/>
      <c r="N76" s="119"/>
      <c r="O76" s="119"/>
      <c r="P76" s="119"/>
      <c r="Q76" s="119"/>
      <c r="R76" s="119"/>
      <c r="S76" s="119"/>
    </row>
    <row r="77" spans="1:19" s="42" customFormat="1" ht="13.5">
      <c r="A77" s="201"/>
      <c r="B77" s="201"/>
      <c r="C77" s="201"/>
      <c r="D77" s="201"/>
      <c r="E77" s="201"/>
      <c r="F77" s="201">
        <v>1330</v>
      </c>
      <c r="G77" s="201"/>
      <c r="H77" s="215" t="s">
        <v>43</v>
      </c>
      <c r="I77" s="214"/>
      <c r="J77" s="215" t="s">
        <v>43</v>
      </c>
      <c r="K77" s="201"/>
      <c r="L77" s="119"/>
      <c r="M77" s="119"/>
      <c r="N77" s="119"/>
      <c r="O77" s="119"/>
      <c r="P77" s="119"/>
      <c r="Q77" s="119"/>
      <c r="R77" s="119"/>
      <c r="S77" s="119"/>
    </row>
    <row r="78" spans="1:19" s="42" customFormat="1" ht="13.5">
      <c r="A78" s="201"/>
      <c r="B78" s="201"/>
      <c r="C78" s="201"/>
      <c r="D78" s="201"/>
      <c r="E78" s="201"/>
      <c r="F78" s="201">
        <v>1330</v>
      </c>
      <c r="G78" s="201"/>
      <c r="H78" s="215" t="s">
        <v>43</v>
      </c>
      <c r="I78" s="214"/>
      <c r="J78" s="215" t="s">
        <v>43</v>
      </c>
      <c r="K78" s="201"/>
      <c r="L78" s="119"/>
      <c r="M78" s="119"/>
      <c r="N78" s="119"/>
      <c r="O78" s="119"/>
      <c r="P78" s="119"/>
      <c r="Q78" s="119"/>
      <c r="R78" s="119"/>
      <c r="S78" s="119"/>
    </row>
    <row r="79" spans="1:19" s="42" customFormat="1" ht="13.5">
      <c r="A79" s="201"/>
      <c r="B79" s="201"/>
      <c r="C79" s="201"/>
      <c r="D79" s="201"/>
      <c r="E79" s="201"/>
      <c r="F79" s="201">
        <v>1330</v>
      </c>
      <c r="G79" s="201"/>
      <c r="H79" s="215" t="s">
        <v>43</v>
      </c>
      <c r="I79" s="214"/>
      <c r="J79" s="215" t="s">
        <v>43</v>
      </c>
      <c r="K79" s="201"/>
      <c r="L79" s="119"/>
      <c r="M79" s="119"/>
      <c r="N79" s="119"/>
      <c r="O79" s="119"/>
      <c r="P79" s="119"/>
      <c r="Q79" s="119"/>
      <c r="R79" s="119"/>
      <c r="S79" s="119"/>
    </row>
    <row r="80" spans="1:19" s="42" customFormat="1" ht="13.5">
      <c r="A80" s="201"/>
      <c r="B80" s="201"/>
      <c r="C80" s="201"/>
      <c r="D80" s="201"/>
      <c r="E80" s="201"/>
      <c r="F80" s="201">
        <v>1330</v>
      </c>
      <c r="G80" s="201"/>
      <c r="H80" s="213">
        <v>1349.55</v>
      </c>
      <c r="I80" s="214"/>
      <c r="J80" s="213">
        <v>999.66</v>
      </c>
      <c r="K80" s="201"/>
      <c r="L80" s="119"/>
      <c r="M80" s="119"/>
      <c r="N80" s="119"/>
      <c r="O80" s="119"/>
      <c r="P80" s="119"/>
      <c r="Q80" s="119"/>
      <c r="R80" s="119"/>
      <c r="S80" s="119"/>
    </row>
    <row r="81" spans="1:19" s="42" customFormat="1" ht="13.5">
      <c r="A81" s="201"/>
      <c r="B81" s="201"/>
      <c r="C81" s="201"/>
      <c r="D81" s="201"/>
      <c r="E81" s="201"/>
      <c r="F81" s="201">
        <v>1330</v>
      </c>
      <c r="G81" s="201"/>
      <c r="H81" s="215" t="s">
        <v>43</v>
      </c>
      <c r="I81" s="214"/>
      <c r="J81" s="215" t="s">
        <v>43</v>
      </c>
      <c r="K81" s="201"/>
      <c r="L81" s="119"/>
      <c r="M81" s="119"/>
      <c r="N81" s="119"/>
      <c r="O81" s="119"/>
      <c r="P81" s="119"/>
      <c r="Q81" s="119"/>
      <c r="R81" s="119"/>
      <c r="S81" s="119"/>
    </row>
    <row r="82" spans="1:19" s="42" customFormat="1" ht="13.5">
      <c r="A82" s="201"/>
      <c r="B82" s="201"/>
      <c r="C82" s="201"/>
      <c r="D82" s="201"/>
      <c r="E82" s="201"/>
      <c r="F82" s="201">
        <v>1340</v>
      </c>
      <c r="G82" s="201"/>
      <c r="H82" s="215" t="s">
        <v>43</v>
      </c>
      <c r="I82" s="214"/>
      <c r="J82" s="215" t="s">
        <v>43</v>
      </c>
      <c r="K82" s="201"/>
      <c r="L82" s="119"/>
      <c r="M82" s="119"/>
      <c r="N82" s="119"/>
      <c r="O82" s="119"/>
      <c r="P82" s="119"/>
      <c r="Q82" s="119"/>
      <c r="R82" s="119"/>
      <c r="S82" s="119"/>
    </row>
    <row r="83" spans="1:19" s="42" customFormat="1" ht="13.5">
      <c r="A83" s="201"/>
      <c r="B83" s="201"/>
      <c r="C83" s="201"/>
      <c r="D83" s="201"/>
      <c r="E83" s="201"/>
      <c r="F83" s="201">
        <v>1340</v>
      </c>
      <c r="G83" s="201"/>
      <c r="H83" s="215" t="s">
        <v>43</v>
      </c>
      <c r="I83" s="214"/>
      <c r="J83" s="215" t="s">
        <v>43</v>
      </c>
      <c r="K83" s="201"/>
      <c r="L83" s="119"/>
      <c r="M83" s="119"/>
      <c r="N83" s="119"/>
      <c r="O83" s="119"/>
      <c r="P83" s="119"/>
      <c r="Q83" s="119"/>
      <c r="R83" s="119"/>
      <c r="S83" s="119"/>
    </row>
    <row r="84" spans="1:19" s="42" customFormat="1" ht="13.5">
      <c r="A84" s="201"/>
      <c r="B84" s="201"/>
      <c r="C84" s="201"/>
      <c r="D84" s="201"/>
      <c r="E84" s="201"/>
      <c r="F84" s="201">
        <v>1340</v>
      </c>
      <c r="G84" s="201"/>
      <c r="H84" s="215" t="s">
        <v>43</v>
      </c>
      <c r="I84" s="214"/>
      <c r="J84" s="215" t="s">
        <v>43</v>
      </c>
      <c r="K84" s="201"/>
      <c r="L84" s="119"/>
      <c r="M84" s="119"/>
      <c r="N84" s="119"/>
      <c r="O84" s="119"/>
      <c r="P84" s="119"/>
      <c r="Q84" s="119"/>
      <c r="R84" s="119"/>
      <c r="S84" s="119"/>
    </row>
    <row r="85" spans="1:19" s="42" customFormat="1" ht="13.5">
      <c r="A85" s="201"/>
      <c r="B85" s="201"/>
      <c r="C85" s="201"/>
      <c r="D85" s="201"/>
      <c r="E85" s="201"/>
      <c r="F85" s="201">
        <v>1340</v>
      </c>
      <c r="G85" s="201"/>
      <c r="H85" s="215" t="s">
        <v>43</v>
      </c>
      <c r="I85" s="214"/>
      <c r="J85" s="215" t="s">
        <v>43</v>
      </c>
      <c r="K85" s="201"/>
      <c r="L85" s="119"/>
      <c r="M85" s="119"/>
      <c r="N85" s="119"/>
      <c r="O85" s="119"/>
      <c r="P85" s="119"/>
      <c r="Q85" s="119"/>
      <c r="R85" s="119"/>
      <c r="S85" s="119"/>
    </row>
    <row r="86" spans="1:19" s="42" customFormat="1" ht="13.5">
      <c r="A86" s="201"/>
      <c r="B86" s="201"/>
      <c r="C86" s="201"/>
      <c r="D86" s="201"/>
      <c r="E86" s="201"/>
      <c r="F86" s="201">
        <v>1340</v>
      </c>
      <c r="G86" s="201"/>
      <c r="H86" s="213">
        <v>144.96</v>
      </c>
      <c r="I86" s="214"/>
      <c r="J86" s="213">
        <v>333.22</v>
      </c>
      <c r="K86" s="201"/>
      <c r="L86" s="119"/>
      <c r="M86" s="119"/>
      <c r="N86" s="119"/>
      <c r="O86" s="119"/>
      <c r="P86" s="119"/>
      <c r="Q86" s="119"/>
      <c r="R86" s="119"/>
      <c r="S86" s="119"/>
    </row>
    <row r="87" spans="1:19" s="42" customFormat="1" ht="13.5">
      <c r="A87" s="201"/>
      <c r="B87" s="201"/>
      <c r="C87" s="201"/>
      <c r="D87" s="201"/>
      <c r="E87" s="201"/>
      <c r="F87" s="201">
        <v>1340</v>
      </c>
      <c r="G87" s="201"/>
      <c r="H87" s="213">
        <v>289.92</v>
      </c>
      <c r="I87" s="214"/>
      <c r="J87" s="213">
        <v>666.44</v>
      </c>
      <c r="K87" s="201"/>
      <c r="L87" s="119"/>
      <c r="M87" s="119"/>
      <c r="N87" s="119"/>
      <c r="O87" s="119"/>
      <c r="P87" s="119"/>
      <c r="Q87" s="119"/>
      <c r="R87" s="119"/>
      <c r="S87" s="119"/>
    </row>
    <row r="88" spans="1:19" s="42" customFormat="1" ht="13.5">
      <c r="A88" s="201"/>
      <c r="B88" s="201"/>
      <c r="C88" s="201"/>
      <c r="D88" s="201"/>
      <c r="E88" s="201"/>
      <c r="F88" s="201">
        <v>1340</v>
      </c>
      <c r="G88" s="201"/>
      <c r="H88" s="215" t="s">
        <v>43</v>
      </c>
      <c r="I88" s="201"/>
      <c r="J88" s="215" t="s">
        <v>43</v>
      </c>
      <c r="K88" s="201"/>
      <c r="L88" s="119"/>
      <c r="M88" s="119"/>
      <c r="N88" s="119"/>
      <c r="O88" s="119"/>
      <c r="P88" s="119"/>
      <c r="Q88" s="119"/>
      <c r="R88" s="119"/>
      <c r="S88" s="119"/>
    </row>
    <row r="89" spans="1:19" s="42" customFormat="1" ht="13.5">
      <c r="A89" s="201"/>
      <c r="B89" s="201"/>
      <c r="C89" s="201"/>
      <c r="D89" s="201"/>
      <c r="E89" s="201"/>
      <c r="F89" s="201">
        <v>1340</v>
      </c>
      <c r="G89" s="201"/>
      <c r="H89" s="215" t="s">
        <v>43</v>
      </c>
      <c r="I89" s="201"/>
      <c r="J89" s="215" t="s">
        <v>43</v>
      </c>
      <c r="K89" s="201"/>
      <c r="L89" s="119"/>
      <c r="M89" s="119"/>
      <c r="N89" s="119"/>
      <c r="O89" s="119"/>
      <c r="P89" s="119"/>
      <c r="Q89" s="119"/>
      <c r="R89" s="119"/>
      <c r="S89" s="119"/>
    </row>
    <row r="90" spans="1:19" s="42" customFormat="1" ht="13.5">
      <c r="A90" s="201"/>
      <c r="B90" s="201"/>
      <c r="C90" s="201"/>
      <c r="D90" s="201"/>
      <c r="E90" s="201"/>
      <c r="F90" s="201">
        <v>1340</v>
      </c>
      <c r="G90" s="201"/>
      <c r="H90" s="215" t="s">
        <v>43</v>
      </c>
      <c r="I90" s="201"/>
      <c r="J90" s="215" t="s">
        <v>43</v>
      </c>
      <c r="K90" s="201"/>
      <c r="L90" s="119"/>
      <c r="M90" s="119"/>
      <c r="N90" s="119"/>
      <c r="O90" s="119"/>
      <c r="P90" s="119"/>
      <c r="Q90" s="119"/>
      <c r="R90" s="119"/>
      <c r="S90" s="119"/>
    </row>
    <row r="91" spans="1:19" s="42" customFormat="1" ht="13.5">
      <c r="A91" s="201"/>
      <c r="B91" s="201"/>
      <c r="C91" s="201"/>
      <c r="D91" s="201"/>
      <c r="E91" s="201"/>
      <c r="F91" s="201">
        <v>1340</v>
      </c>
      <c r="G91" s="201"/>
      <c r="H91" s="213">
        <v>434.88</v>
      </c>
      <c r="I91" s="214"/>
      <c r="J91" s="213">
        <v>999.66</v>
      </c>
      <c r="K91" s="201"/>
      <c r="L91" s="119"/>
      <c r="M91" s="119"/>
      <c r="N91" s="119"/>
      <c r="O91" s="119"/>
      <c r="P91" s="119"/>
      <c r="Q91" s="119"/>
      <c r="R91" s="119"/>
      <c r="S91" s="119"/>
    </row>
    <row r="92" spans="1:19" s="42" customFormat="1" ht="13.5">
      <c r="A92" s="201"/>
      <c r="B92" s="201"/>
      <c r="C92" s="201"/>
      <c r="D92" s="201"/>
      <c r="E92" s="201"/>
      <c r="F92" s="201">
        <v>1340</v>
      </c>
      <c r="G92" s="201"/>
      <c r="H92" s="215" t="s">
        <v>43</v>
      </c>
      <c r="I92" s="201"/>
      <c r="J92" s="215" t="s">
        <v>43</v>
      </c>
      <c r="K92" s="201"/>
      <c r="L92" s="119"/>
      <c r="M92" s="119"/>
      <c r="N92" s="119"/>
      <c r="O92" s="119"/>
      <c r="P92" s="119"/>
      <c r="Q92" s="119"/>
      <c r="R92" s="119"/>
      <c r="S92" s="119"/>
    </row>
    <row r="93" spans="1:19" s="42" customFormat="1" ht="13.5">
      <c r="A93" s="201"/>
      <c r="B93" s="201"/>
      <c r="C93" s="201"/>
      <c r="D93" s="201"/>
      <c r="E93" s="201"/>
      <c r="F93" s="201">
        <v>1300</v>
      </c>
      <c r="G93" s="201"/>
      <c r="H93" s="216">
        <v>264.76</v>
      </c>
      <c r="I93" s="214"/>
      <c r="J93" s="213">
        <v>467.35</v>
      </c>
      <c r="K93" s="201"/>
      <c r="L93" s="119"/>
      <c r="M93" s="119"/>
      <c r="N93" s="119"/>
      <c r="O93" s="119"/>
      <c r="P93" s="119"/>
      <c r="Q93" s="119"/>
      <c r="R93" s="119"/>
      <c r="S93" s="119"/>
    </row>
    <row r="94" spans="1:19" s="42" customFormat="1" ht="13.5">
      <c r="A94" s="201"/>
      <c r="B94" s="201"/>
      <c r="C94" s="201"/>
      <c r="D94" s="201"/>
      <c r="E94" s="201"/>
      <c r="F94" s="201">
        <v>1300</v>
      </c>
      <c r="G94" s="201"/>
      <c r="H94" s="216">
        <v>476.57</v>
      </c>
      <c r="I94" s="214"/>
      <c r="J94" s="213">
        <v>841.2299999999999</v>
      </c>
      <c r="K94" s="201"/>
      <c r="L94" s="119"/>
      <c r="M94" s="119"/>
      <c r="N94" s="119"/>
      <c r="O94" s="119"/>
      <c r="P94" s="119"/>
      <c r="Q94" s="119"/>
      <c r="R94" s="119"/>
      <c r="S94" s="119"/>
    </row>
    <row r="95" spans="1:19" s="42" customFormat="1" ht="13.5">
      <c r="A95" s="201"/>
      <c r="B95" s="201"/>
      <c r="C95" s="201"/>
      <c r="D95" s="201"/>
      <c r="E95" s="201"/>
      <c r="F95" s="201">
        <v>1300</v>
      </c>
      <c r="G95" s="201"/>
      <c r="H95" s="216">
        <v>556</v>
      </c>
      <c r="I95" s="214"/>
      <c r="J95" s="213">
        <v>929.9100000000001</v>
      </c>
      <c r="K95" s="201"/>
      <c r="L95" s="119"/>
      <c r="M95" s="119"/>
      <c r="N95" s="119"/>
      <c r="O95" s="119"/>
      <c r="P95" s="119"/>
      <c r="Q95" s="119"/>
      <c r="R95" s="119"/>
      <c r="S95" s="119"/>
    </row>
    <row r="96" spans="1:19" s="42" customFormat="1" ht="13.5">
      <c r="A96" s="201"/>
      <c r="B96" s="201"/>
      <c r="C96" s="201"/>
      <c r="D96" s="201"/>
      <c r="E96" s="201"/>
      <c r="F96" s="201">
        <v>1300</v>
      </c>
      <c r="G96" s="201"/>
      <c r="H96" s="216">
        <v>767.81</v>
      </c>
      <c r="I96" s="214"/>
      <c r="J96" s="213">
        <v>1303.79</v>
      </c>
      <c r="K96" s="201"/>
      <c r="L96" s="119"/>
      <c r="M96" s="119"/>
      <c r="N96" s="119"/>
      <c r="O96" s="119"/>
      <c r="P96" s="119"/>
      <c r="Q96" s="119"/>
      <c r="R96" s="119"/>
      <c r="S96" s="119"/>
    </row>
    <row r="97" spans="1:19" s="42" customFormat="1" ht="13.5">
      <c r="A97" s="201"/>
      <c r="B97" s="201"/>
      <c r="C97" s="201"/>
      <c r="D97" s="201"/>
      <c r="E97" s="201"/>
      <c r="F97" s="201">
        <v>1300</v>
      </c>
      <c r="G97" s="201"/>
      <c r="H97" s="215" t="s">
        <v>43</v>
      </c>
      <c r="I97" s="201"/>
      <c r="J97" s="215" t="s">
        <v>43</v>
      </c>
      <c r="K97" s="201"/>
      <c r="L97" s="119"/>
      <c r="M97" s="119"/>
      <c r="N97" s="119"/>
      <c r="O97" s="119"/>
      <c r="P97" s="119"/>
      <c r="Q97" s="119"/>
      <c r="R97" s="119"/>
      <c r="S97" s="119"/>
    </row>
    <row r="98" spans="1:19" s="42" customFormat="1" ht="13.5">
      <c r="A98" s="201"/>
      <c r="B98" s="201"/>
      <c r="C98" s="201"/>
      <c r="D98" s="201"/>
      <c r="E98" s="201"/>
      <c r="F98" s="201">
        <v>1300</v>
      </c>
      <c r="G98" s="201"/>
      <c r="H98" s="215" t="s">
        <v>43</v>
      </c>
      <c r="I98" s="201"/>
      <c r="J98" s="215" t="s">
        <v>43</v>
      </c>
      <c r="K98" s="201"/>
      <c r="L98" s="119"/>
      <c r="M98" s="119"/>
      <c r="N98" s="119"/>
      <c r="O98" s="119"/>
      <c r="P98" s="119"/>
      <c r="Q98" s="119"/>
      <c r="R98" s="119"/>
      <c r="S98" s="119"/>
    </row>
    <row r="99" spans="1:19" s="42" customFormat="1" ht="13.5">
      <c r="A99" s="201"/>
      <c r="B99" s="201"/>
      <c r="C99" s="201"/>
      <c r="D99" s="201"/>
      <c r="E99" s="201"/>
      <c r="F99" s="201">
        <v>1300</v>
      </c>
      <c r="G99" s="201"/>
      <c r="H99" s="216">
        <v>661.66</v>
      </c>
      <c r="I99" s="214"/>
      <c r="J99" s="216">
        <v>810.61</v>
      </c>
      <c r="K99" s="201"/>
      <c r="L99" s="119"/>
      <c r="M99" s="119"/>
      <c r="N99" s="119"/>
      <c r="O99" s="119"/>
      <c r="P99" s="119"/>
      <c r="Q99" s="119"/>
      <c r="R99" s="119"/>
      <c r="S99" s="119"/>
    </row>
    <row r="100" spans="1:19" s="42" customFormat="1" ht="13.5">
      <c r="A100" s="201"/>
      <c r="B100" s="201"/>
      <c r="C100" s="201"/>
      <c r="D100" s="201"/>
      <c r="E100" s="201"/>
      <c r="F100" s="201">
        <v>1300</v>
      </c>
      <c r="G100" s="201"/>
      <c r="H100" s="216">
        <v>741.09</v>
      </c>
      <c r="I100" s="214"/>
      <c r="J100" s="217">
        <v>938.11</v>
      </c>
      <c r="K100" s="201"/>
      <c r="L100" s="119"/>
      <c r="M100" s="119"/>
      <c r="N100" s="119"/>
      <c r="O100" s="119"/>
      <c r="P100" s="119"/>
      <c r="Q100" s="119"/>
      <c r="R100" s="119"/>
      <c r="S100" s="119"/>
    </row>
    <row r="101" spans="1:19" s="42" customFormat="1" ht="13.5">
      <c r="A101" s="201"/>
      <c r="B101" s="201"/>
      <c r="C101" s="201"/>
      <c r="D101" s="201"/>
      <c r="E101" s="201"/>
      <c r="F101" s="201">
        <v>1300</v>
      </c>
      <c r="G101" s="201"/>
      <c r="H101" s="216">
        <v>952.9</v>
      </c>
      <c r="I101" s="214"/>
      <c r="J101" s="218">
        <v>1415.5</v>
      </c>
      <c r="K101" s="201"/>
      <c r="L101" s="119"/>
      <c r="M101" s="119"/>
      <c r="N101" s="119"/>
      <c r="O101" s="119"/>
      <c r="P101" s="119"/>
      <c r="Q101" s="119"/>
      <c r="R101" s="119"/>
      <c r="S101" s="119"/>
    </row>
    <row r="102" spans="1:19" s="42" customFormat="1" ht="13.5">
      <c r="A102" s="201"/>
      <c r="B102" s="201"/>
      <c r="C102" s="201"/>
      <c r="D102" s="201"/>
      <c r="E102" s="201"/>
      <c r="F102" s="201">
        <v>1300</v>
      </c>
      <c r="G102" s="201"/>
      <c r="H102" s="215" t="s">
        <v>43</v>
      </c>
      <c r="I102" s="214"/>
      <c r="J102" s="215" t="s">
        <v>43</v>
      </c>
      <c r="K102" s="201"/>
      <c r="L102" s="119"/>
      <c r="M102" s="119"/>
      <c r="N102" s="119"/>
      <c r="O102" s="119"/>
      <c r="P102" s="119"/>
      <c r="Q102" s="119"/>
      <c r="R102" s="119"/>
      <c r="S102" s="119"/>
    </row>
    <row r="103" spans="1:19" s="42" customFormat="1" ht="13.5">
      <c r="A103" s="201"/>
      <c r="B103" s="201"/>
      <c r="C103" s="201"/>
      <c r="D103" s="201"/>
      <c r="E103" s="201"/>
      <c r="F103" s="201">
        <v>1300</v>
      </c>
      <c r="G103" s="201"/>
      <c r="H103" s="216">
        <v>1111.51</v>
      </c>
      <c r="I103" s="214"/>
      <c r="J103" s="218">
        <v>1143.83</v>
      </c>
      <c r="K103" s="201"/>
      <c r="L103" s="119"/>
      <c r="M103" s="119"/>
      <c r="N103" s="119"/>
      <c r="O103" s="119"/>
      <c r="P103" s="119"/>
      <c r="Q103" s="119"/>
      <c r="R103" s="119"/>
      <c r="S103" s="119"/>
    </row>
    <row r="104" spans="1:19" s="42" customFormat="1" ht="13.5">
      <c r="A104" s="201"/>
      <c r="B104" s="201"/>
      <c r="C104" s="201"/>
      <c r="D104" s="201"/>
      <c r="E104" s="201"/>
      <c r="F104" s="201">
        <v>4805</v>
      </c>
      <c r="G104" s="201"/>
      <c r="H104" s="213">
        <v>883.96</v>
      </c>
      <c r="I104" s="214"/>
      <c r="J104" s="213">
        <v>613.1300000000001</v>
      </c>
      <c r="K104" s="201"/>
      <c r="L104" s="119"/>
      <c r="M104" s="119"/>
      <c r="N104" s="119"/>
      <c r="O104" s="119"/>
      <c r="P104" s="119"/>
      <c r="Q104" s="119"/>
      <c r="R104" s="119"/>
      <c r="S104" s="119"/>
    </row>
    <row r="105" spans="1:19" s="42" customFormat="1" ht="13.5">
      <c r="A105" s="201"/>
      <c r="B105" s="201"/>
      <c r="C105" s="201"/>
      <c r="D105" s="201"/>
      <c r="E105" s="201"/>
      <c r="F105" s="201">
        <v>4805</v>
      </c>
      <c r="G105" s="201"/>
      <c r="H105" s="213">
        <v>1591.13</v>
      </c>
      <c r="I105" s="214"/>
      <c r="J105" s="213">
        <v>1103.63</v>
      </c>
      <c r="K105" s="201"/>
      <c r="L105" s="119"/>
      <c r="M105" s="119"/>
      <c r="N105" s="119"/>
      <c r="O105" s="119"/>
      <c r="P105" s="119"/>
      <c r="Q105" s="119"/>
      <c r="R105" s="119"/>
      <c r="S105" s="119"/>
    </row>
    <row r="106" spans="1:19" s="42" customFormat="1" ht="13.5">
      <c r="A106" s="201"/>
      <c r="B106" s="201"/>
      <c r="C106" s="201"/>
      <c r="D106" s="201"/>
      <c r="E106" s="201"/>
      <c r="F106" s="201">
        <v>4805</v>
      </c>
      <c r="G106" s="201"/>
      <c r="H106" s="213">
        <v>1856.32</v>
      </c>
      <c r="I106" s="214"/>
      <c r="J106" s="213">
        <v>1236.05</v>
      </c>
      <c r="K106" s="201"/>
      <c r="L106" s="119"/>
      <c r="M106" s="119"/>
      <c r="N106" s="119"/>
      <c r="O106" s="119"/>
      <c r="P106" s="119"/>
      <c r="Q106" s="119"/>
      <c r="R106" s="119"/>
      <c r="S106" s="119"/>
    </row>
    <row r="107" spans="1:19" s="42" customFormat="1" ht="13.5">
      <c r="A107" s="201"/>
      <c r="B107" s="201"/>
      <c r="C107" s="201"/>
      <c r="D107" s="201"/>
      <c r="E107" s="201"/>
      <c r="F107" s="201">
        <v>4805</v>
      </c>
      <c r="G107" s="201"/>
      <c r="H107" s="213">
        <v>2563.49</v>
      </c>
      <c r="I107" s="214"/>
      <c r="J107" s="213">
        <v>1726.5499999999997</v>
      </c>
      <c r="K107" s="201"/>
      <c r="L107" s="119"/>
      <c r="M107" s="119"/>
      <c r="N107" s="119"/>
      <c r="O107" s="119"/>
      <c r="P107" s="119"/>
      <c r="Q107" s="119"/>
      <c r="R107" s="119"/>
      <c r="S107" s="119"/>
    </row>
    <row r="108" spans="1:19" s="42" customFormat="1" ht="13.5">
      <c r="A108" s="201"/>
      <c r="B108" s="201"/>
      <c r="C108" s="201"/>
      <c r="D108" s="201"/>
      <c r="E108" s="201"/>
      <c r="F108" s="201">
        <v>4805</v>
      </c>
      <c r="G108" s="201"/>
      <c r="H108" s="215" t="s">
        <v>43</v>
      </c>
      <c r="I108" s="214"/>
      <c r="J108" s="215" t="s">
        <v>43</v>
      </c>
      <c r="K108" s="201"/>
      <c r="L108" s="119"/>
      <c r="M108" s="119"/>
      <c r="N108" s="119"/>
      <c r="O108" s="119"/>
      <c r="P108" s="119"/>
      <c r="Q108" s="119"/>
      <c r="R108" s="119"/>
      <c r="S108" s="119"/>
    </row>
    <row r="109" spans="1:19" s="42" customFormat="1" ht="13.5">
      <c r="A109" s="201"/>
      <c r="B109" s="201"/>
      <c r="C109" s="201"/>
      <c r="D109" s="201"/>
      <c r="E109" s="201"/>
      <c r="F109" s="201">
        <v>4805</v>
      </c>
      <c r="G109" s="201"/>
      <c r="H109" s="215" t="s">
        <v>43</v>
      </c>
      <c r="I109" s="214"/>
      <c r="J109" s="215" t="s">
        <v>43</v>
      </c>
      <c r="K109" s="201"/>
      <c r="L109" s="119"/>
      <c r="M109" s="119"/>
      <c r="N109" s="119"/>
      <c r="O109" s="119"/>
      <c r="P109" s="119"/>
      <c r="Q109" s="119"/>
      <c r="R109" s="119"/>
      <c r="S109" s="119"/>
    </row>
    <row r="110" spans="1:19" s="42" customFormat="1" ht="13.5">
      <c r="A110" s="201"/>
      <c r="B110" s="201"/>
      <c r="C110" s="201"/>
      <c r="D110" s="201"/>
      <c r="E110" s="201"/>
      <c r="F110" s="201">
        <v>4805</v>
      </c>
      <c r="G110" s="201"/>
      <c r="H110" s="213">
        <v>956.38</v>
      </c>
      <c r="I110" s="214"/>
      <c r="J110" s="213">
        <v>823.7200000000001</v>
      </c>
      <c r="K110" s="201"/>
      <c r="L110" s="119"/>
      <c r="M110" s="119"/>
      <c r="N110" s="119"/>
      <c r="O110" s="119"/>
      <c r="P110" s="119"/>
      <c r="Q110" s="119"/>
      <c r="R110" s="119"/>
      <c r="S110" s="119"/>
    </row>
    <row r="111" spans="1:19" s="42" customFormat="1" ht="13.5">
      <c r="A111" s="201"/>
      <c r="B111" s="201"/>
      <c r="C111" s="201"/>
      <c r="D111" s="201"/>
      <c r="E111" s="201"/>
      <c r="F111" s="201">
        <v>4805</v>
      </c>
      <c r="G111" s="201"/>
      <c r="H111" s="213">
        <v>1221.57</v>
      </c>
      <c r="I111" s="214"/>
      <c r="J111" s="213">
        <v>956.1400000000001</v>
      </c>
      <c r="K111" s="201"/>
      <c r="L111" s="119"/>
      <c r="M111" s="119"/>
      <c r="N111" s="119"/>
      <c r="O111" s="119"/>
      <c r="P111" s="119"/>
      <c r="Q111" s="119"/>
      <c r="R111" s="119"/>
      <c r="S111" s="119"/>
    </row>
    <row r="112" spans="1:19" s="42" customFormat="1" ht="13.5">
      <c r="A112" s="201"/>
      <c r="B112" s="201"/>
      <c r="C112" s="201"/>
      <c r="D112" s="201"/>
      <c r="E112" s="201"/>
      <c r="F112" s="201">
        <v>4805</v>
      </c>
      <c r="G112" s="201"/>
      <c r="H112" s="213">
        <v>1928.74</v>
      </c>
      <c r="I112" s="214"/>
      <c r="J112" s="213">
        <v>1446.6400000000003</v>
      </c>
      <c r="K112" s="201"/>
      <c r="L112" s="119"/>
      <c r="M112" s="119"/>
      <c r="N112" s="119"/>
      <c r="O112" s="119"/>
      <c r="P112" s="119"/>
      <c r="Q112" s="119"/>
      <c r="R112" s="119"/>
      <c r="S112" s="119"/>
    </row>
    <row r="113" spans="1:19" s="42" customFormat="1" ht="13.5">
      <c r="A113" s="201"/>
      <c r="B113" s="201"/>
      <c r="C113" s="201"/>
      <c r="D113" s="201"/>
      <c r="E113" s="201"/>
      <c r="F113" s="201">
        <v>4805</v>
      </c>
      <c r="G113" s="201"/>
      <c r="H113" s="215" t="s">
        <v>43</v>
      </c>
      <c r="I113" s="214"/>
      <c r="J113" s="215" t="s">
        <v>43</v>
      </c>
      <c r="K113" s="201"/>
      <c r="L113" s="119"/>
      <c r="M113" s="119"/>
      <c r="N113" s="119"/>
      <c r="O113" s="119"/>
      <c r="P113" s="119"/>
      <c r="Q113" s="119"/>
      <c r="R113" s="119"/>
      <c r="S113" s="119"/>
    </row>
    <row r="114" spans="1:19" s="42" customFormat="1" ht="13.5">
      <c r="A114" s="201"/>
      <c r="B114" s="201"/>
      <c r="C114" s="201"/>
      <c r="D114" s="201"/>
      <c r="E114" s="201"/>
      <c r="F114" s="201">
        <v>4805</v>
      </c>
      <c r="G114" s="201"/>
      <c r="H114" s="213">
        <v>1205.59</v>
      </c>
      <c r="I114" s="214"/>
      <c r="J114" s="213">
        <v>1156.94</v>
      </c>
      <c r="K114" s="201"/>
      <c r="L114" s="119"/>
      <c r="M114" s="119"/>
      <c r="N114" s="119"/>
      <c r="O114" s="119"/>
      <c r="P114" s="119"/>
      <c r="Q114" s="119"/>
      <c r="R114" s="119"/>
      <c r="S114" s="119"/>
    </row>
    <row r="115" spans="1:19" s="42" customFormat="1" ht="13.5">
      <c r="A115" s="201"/>
      <c r="B115" s="201"/>
      <c r="C115" s="201"/>
      <c r="D115" s="201"/>
      <c r="E115" s="201"/>
      <c r="F115" s="201">
        <v>1350</v>
      </c>
      <c r="G115" s="201"/>
      <c r="H115" s="215" t="s">
        <v>43</v>
      </c>
      <c r="I115" s="214"/>
      <c r="J115" s="215" t="s">
        <v>43</v>
      </c>
      <c r="K115" s="201"/>
      <c r="L115" s="119"/>
      <c r="M115" s="119"/>
      <c r="N115" s="119"/>
      <c r="O115" s="119"/>
      <c r="P115" s="119"/>
      <c r="Q115" s="119"/>
      <c r="R115" s="119"/>
      <c r="S115" s="119"/>
    </row>
    <row r="116" spans="1:19" s="42" customFormat="1" ht="13.5">
      <c r="A116" s="201"/>
      <c r="B116" s="201"/>
      <c r="C116" s="201"/>
      <c r="D116" s="201"/>
      <c r="E116" s="201"/>
      <c r="F116" s="201">
        <v>1350</v>
      </c>
      <c r="G116" s="201"/>
      <c r="H116" s="215" t="s">
        <v>43</v>
      </c>
      <c r="I116" s="214"/>
      <c r="J116" s="215" t="s">
        <v>43</v>
      </c>
      <c r="K116" s="201"/>
      <c r="L116" s="119"/>
      <c r="M116" s="119"/>
      <c r="N116" s="119"/>
      <c r="O116" s="119"/>
      <c r="P116" s="119"/>
      <c r="Q116" s="119"/>
      <c r="R116" s="119"/>
      <c r="S116" s="119"/>
    </row>
    <row r="117" spans="1:19" s="42" customFormat="1" ht="13.5">
      <c r="A117" s="201"/>
      <c r="B117" s="201"/>
      <c r="C117" s="201"/>
      <c r="D117" s="201"/>
      <c r="E117" s="201"/>
      <c r="F117" s="201">
        <v>1350</v>
      </c>
      <c r="G117" s="201"/>
      <c r="H117" s="215" t="s">
        <v>43</v>
      </c>
      <c r="I117" s="214"/>
      <c r="J117" s="215" t="s">
        <v>43</v>
      </c>
      <c r="K117" s="201"/>
      <c r="L117" s="119"/>
      <c r="M117" s="119"/>
      <c r="N117" s="119"/>
      <c r="O117" s="119"/>
      <c r="P117" s="119"/>
      <c r="Q117" s="119"/>
      <c r="R117" s="119"/>
      <c r="S117" s="119"/>
    </row>
    <row r="118" spans="1:19" s="42" customFormat="1" ht="13.5">
      <c r="A118" s="201"/>
      <c r="B118" s="201"/>
      <c r="C118" s="201"/>
      <c r="D118" s="201"/>
      <c r="E118" s="201"/>
      <c r="F118" s="201">
        <v>1350</v>
      </c>
      <c r="G118" s="201"/>
      <c r="H118" s="215" t="s">
        <v>43</v>
      </c>
      <c r="I118" s="214"/>
      <c r="J118" s="215" t="s">
        <v>43</v>
      </c>
      <c r="K118" s="201"/>
      <c r="L118" s="119"/>
      <c r="M118" s="119"/>
      <c r="N118" s="119"/>
      <c r="O118" s="119"/>
      <c r="P118" s="119"/>
      <c r="Q118" s="119"/>
      <c r="R118" s="119"/>
      <c r="S118" s="119"/>
    </row>
    <row r="119" spans="1:19" s="42" customFormat="1" ht="13.5">
      <c r="A119" s="201"/>
      <c r="B119" s="201"/>
      <c r="C119" s="201"/>
      <c r="D119" s="201"/>
      <c r="E119" s="201"/>
      <c r="F119" s="201">
        <v>1350</v>
      </c>
      <c r="G119" s="201"/>
      <c r="H119" s="213">
        <v>544.02</v>
      </c>
      <c r="I119" s="214"/>
      <c r="J119" s="213">
        <v>333.21999999999997</v>
      </c>
      <c r="K119" s="201"/>
      <c r="L119" s="119"/>
      <c r="M119" s="119"/>
      <c r="N119" s="119"/>
      <c r="O119" s="119"/>
      <c r="P119" s="119"/>
      <c r="Q119" s="119"/>
      <c r="R119" s="119"/>
      <c r="S119" s="119"/>
    </row>
    <row r="120" spans="1:19" s="42" customFormat="1" ht="13.5">
      <c r="A120" s="201"/>
      <c r="B120" s="201"/>
      <c r="C120" s="201"/>
      <c r="D120" s="201"/>
      <c r="E120" s="201"/>
      <c r="F120" s="201">
        <v>1350</v>
      </c>
      <c r="G120" s="201"/>
      <c r="H120" s="213">
        <v>1088.04</v>
      </c>
      <c r="I120" s="214"/>
      <c r="J120" s="213">
        <v>666.4399999999999</v>
      </c>
      <c r="K120" s="201"/>
      <c r="L120" s="119"/>
      <c r="M120" s="119"/>
      <c r="N120" s="119"/>
      <c r="O120" s="119"/>
      <c r="P120" s="119"/>
      <c r="Q120" s="119"/>
      <c r="R120" s="119"/>
      <c r="S120" s="119"/>
    </row>
    <row r="121" spans="1:19" s="42" customFormat="1" ht="13.5">
      <c r="A121" s="201"/>
      <c r="B121" s="201"/>
      <c r="C121" s="201"/>
      <c r="D121" s="201"/>
      <c r="E121" s="201"/>
      <c r="F121" s="201">
        <v>1350</v>
      </c>
      <c r="G121" s="201"/>
      <c r="H121" s="215" t="s">
        <v>43</v>
      </c>
      <c r="I121" s="214"/>
      <c r="J121" s="215" t="s">
        <v>43</v>
      </c>
      <c r="K121" s="201"/>
      <c r="L121" s="119"/>
      <c r="M121" s="119"/>
      <c r="N121" s="119"/>
      <c r="O121" s="119"/>
      <c r="P121" s="119"/>
      <c r="Q121" s="119"/>
      <c r="R121" s="119"/>
      <c r="S121" s="119"/>
    </row>
    <row r="122" spans="1:19" s="42" customFormat="1" ht="13.5">
      <c r="A122" s="201"/>
      <c r="B122" s="201"/>
      <c r="C122" s="201"/>
      <c r="D122" s="201"/>
      <c r="E122" s="201"/>
      <c r="F122" s="201">
        <v>1350</v>
      </c>
      <c r="G122" s="201"/>
      <c r="H122" s="215" t="s">
        <v>43</v>
      </c>
      <c r="I122" s="214"/>
      <c r="J122" s="215" t="s">
        <v>43</v>
      </c>
      <c r="K122" s="201"/>
      <c r="L122" s="119"/>
      <c r="M122" s="119"/>
      <c r="N122" s="119"/>
      <c r="O122" s="119"/>
      <c r="P122" s="119"/>
      <c r="Q122" s="119"/>
      <c r="R122" s="119"/>
      <c r="S122" s="119"/>
    </row>
    <row r="123" spans="1:19" s="42" customFormat="1" ht="13.5">
      <c r="A123" s="201"/>
      <c r="B123" s="201"/>
      <c r="C123" s="201"/>
      <c r="D123" s="201"/>
      <c r="E123" s="201"/>
      <c r="F123" s="201">
        <v>1350</v>
      </c>
      <c r="G123" s="201"/>
      <c r="H123" s="215" t="s">
        <v>43</v>
      </c>
      <c r="I123" s="214"/>
      <c r="J123" s="215" t="s">
        <v>43</v>
      </c>
      <c r="K123" s="201"/>
      <c r="L123" s="119"/>
      <c r="M123" s="119"/>
      <c r="N123" s="119"/>
      <c r="O123" s="119"/>
      <c r="P123" s="119"/>
      <c r="Q123" s="119"/>
      <c r="R123" s="119"/>
      <c r="S123" s="119"/>
    </row>
    <row r="124" spans="1:19" s="42" customFormat="1" ht="13.5">
      <c r="A124" s="201"/>
      <c r="B124" s="201"/>
      <c r="C124" s="201"/>
      <c r="D124" s="201"/>
      <c r="E124" s="201"/>
      <c r="F124" s="201">
        <v>1350</v>
      </c>
      <c r="G124" s="201"/>
      <c r="H124" s="213">
        <v>1632.06</v>
      </c>
      <c r="I124" s="214"/>
      <c r="J124" s="213">
        <v>999.66</v>
      </c>
      <c r="K124" s="201"/>
      <c r="L124" s="119"/>
      <c r="M124" s="119"/>
      <c r="N124" s="119"/>
      <c r="O124" s="119"/>
      <c r="P124" s="119"/>
      <c r="Q124" s="119"/>
      <c r="R124" s="119"/>
      <c r="S124" s="119"/>
    </row>
    <row r="125" spans="1:19" s="42" customFormat="1" ht="13.5">
      <c r="A125" s="201"/>
      <c r="B125" s="201"/>
      <c r="C125" s="201"/>
      <c r="D125" s="201"/>
      <c r="E125" s="201"/>
      <c r="F125" s="201">
        <v>1350</v>
      </c>
      <c r="G125" s="201"/>
      <c r="H125" s="215" t="s">
        <v>43</v>
      </c>
      <c r="I125" s="214"/>
      <c r="J125" s="215" t="s">
        <v>43</v>
      </c>
      <c r="K125" s="201"/>
      <c r="L125" s="119"/>
      <c r="M125" s="119"/>
      <c r="N125" s="119"/>
      <c r="O125" s="119"/>
      <c r="P125" s="119"/>
      <c r="Q125" s="119"/>
      <c r="R125" s="119"/>
      <c r="S125" s="119"/>
    </row>
    <row r="126" spans="1:19" s="42" customFormat="1" ht="13.5">
      <c r="A126" s="201"/>
      <c r="B126" s="201"/>
      <c r="C126" s="201"/>
      <c r="D126" s="201"/>
      <c r="E126" s="201"/>
      <c r="F126" s="201">
        <v>2100</v>
      </c>
      <c r="G126" s="201"/>
      <c r="H126" s="216">
        <v>703.62</v>
      </c>
      <c r="I126" s="214"/>
      <c r="J126" s="213">
        <v>513.71</v>
      </c>
      <c r="K126" s="201"/>
      <c r="L126" s="119"/>
      <c r="M126" s="119"/>
      <c r="N126" s="119"/>
      <c r="O126" s="119"/>
      <c r="P126" s="119"/>
      <c r="Q126" s="119"/>
      <c r="R126" s="119"/>
      <c r="S126" s="119"/>
    </row>
    <row r="127" spans="1:19" s="42" customFormat="1" ht="13.5">
      <c r="A127" s="201"/>
      <c r="B127" s="201"/>
      <c r="C127" s="201"/>
      <c r="D127" s="201"/>
      <c r="E127" s="201"/>
      <c r="F127" s="201">
        <v>2100</v>
      </c>
      <c r="G127" s="201"/>
      <c r="H127" s="216">
        <v>1266.52</v>
      </c>
      <c r="I127" s="214"/>
      <c r="J127" s="213">
        <v>924.6800000000001</v>
      </c>
      <c r="K127" s="201"/>
      <c r="L127" s="119"/>
      <c r="M127" s="119"/>
      <c r="N127" s="119"/>
      <c r="O127" s="119"/>
      <c r="P127" s="119"/>
      <c r="Q127" s="119"/>
      <c r="R127" s="119"/>
      <c r="S127" s="119"/>
    </row>
    <row r="128" spans="1:19" s="42" customFormat="1" ht="13.5">
      <c r="A128" s="201"/>
      <c r="B128" s="201"/>
      <c r="C128" s="201"/>
      <c r="D128" s="201"/>
      <c r="E128" s="201"/>
      <c r="F128" s="201">
        <v>2100</v>
      </c>
      <c r="G128" s="201"/>
      <c r="H128" s="216">
        <v>1477.61</v>
      </c>
      <c r="I128" s="214"/>
      <c r="J128" s="213">
        <v>1027.27</v>
      </c>
      <c r="K128" s="201"/>
      <c r="L128" s="119"/>
      <c r="M128" s="119"/>
      <c r="N128" s="119"/>
      <c r="O128" s="119"/>
      <c r="P128" s="119"/>
      <c r="Q128" s="119"/>
      <c r="R128" s="119"/>
      <c r="S128" s="119"/>
    </row>
    <row r="129" spans="1:19" s="42" customFormat="1" ht="13.5">
      <c r="A129" s="201"/>
      <c r="B129" s="201"/>
      <c r="C129" s="201"/>
      <c r="D129" s="201"/>
      <c r="E129" s="201"/>
      <c r="F129" s="201">
        <v>2100</v>
      </c>
      <c r="G129" s="201"/>
      <c r="H129" s="216">
        <v>2040.51</v>
      </c>
      <c r="I129" s="214"/>
      <c r="J129" s="213">
        <v>1438.24</v>
      </c>
      <c r="K129" s="201"/>
      <c r="L129" s="119"/>
      <c r="M129" s="119"/>
      <c r="N129" s="119"/>
      <c r="O129" s="119"/>
      <c r="P129" s="119"/>
      <c r="Q129" s="119"/>
      <c r="R129" s="119"/>
      <c r="S129" s="119"/>
    </row>
    <row r="130" spans="1:19" s="42" customFormat="1" ht="13.5">
      <c r="A130" s="201"/>
      <c r="B130" s="201"/>
      <c r="C130" s="201"/>
      <c r="D130" s="201"/>
      <c r="E130" s="201"/>
      <c r="F130" s="201">
        <v>2100</v>
      </c>
      <c r="G130" s="201"/>
      <c r="H130" s="216">
        <v>213.52</v>
      </c>
      <c r="I130" s="214"/>
      <c r="J130" s="213">
        <v>333.22</v>
      </c>
      <c r="K130" s="201"/>
      <c r="L130" s="119"/>
      <c r="M130" s="119"/>
      <c r="N130" s="119"/>
      <c r="O130" s="119"/>
      <c r="P130" s="119"/>
      <c r="Q130" s="119"/>
      <c r="R130" s="119"/>
      <c r="S130" s="119"/>
    </row>
    <row r="131" spans="1:19" s="42" customFormat="1" ht="13.5">
      <c r="A131" s="201"/>
      <c r="B131" s="201"/>
      <c r="C131" s="201"/>
      <c r="D131" s="201"/>
      <c r="E131" s="201"/>
      <c r="F131" s="201">
        <v>2100</v>
      </c>
      <c r="G131" s="201"/>
      <c r="H131" s="216">
        <v>427.04</v>
      </c>
      <c r="I131" s="214"/>
      <c r="J131" s="213">
        <v>666.44</v>
      </c>
      <c r="K131" s="201"/>
      <c r="L131" s="119"/>
      <c r="M131" s="119"/>
      <c r="N131" s="119"/>
      <c r="O131" s="119"/>
      <c r="P131" s="119"/>
      <c r="Q131" s="119"/>
      <c r="R131" s="119"/>
      <c r="S131" s="119"/>
    </row>
    <row r="132" spans="1:19" s="42" customFormat="1" ht="13.5">
      <c r="A132" s="201"/>
      <c r="B132" s="201"/>
      <c r="C132" s="201"/>
      <c r="D132" s="201"/>
      <c r="E132" s="201"/>
      <c r="F132" s="201">
        <v>2100</v>
      </c>
      <c r="G132" s="201"/>
      <c r="H132" s="216">
        <v>776.42</v>
      </c>
      <c r="I132" s="214"/>
      <c r="J132" s="213">
        <v>744.19</v>
      </c>
      <c r="K132" s="201"/>
      <c r="L132" s="119"/>
      <c r="M132" s="119"/>
      <c r="N132" s="119"/>
      <c r="O132" s="119"/>
      <c r="P132" s="119"/>
      <c r="Q132" s="119"/>
      <c r="R132" s="119"/>
      <c r="S132" s="119"/>
    </row>
    <row r="133" spans="1:19" s="42" customFormat="1" ht="13.5">
      <c r="A133" s="201"/>
      <c r="B133" s="201"/>
      <c r="C133" s="201"/>
      <c r="D133" s="201"/>
      <c r="E133" s="201"/>
      <c r="F133" s="201">
        <v>2100</v>
      </c>
      <c r="G133" s="201"/>
      <c r="H133" s="216">
        <v>987.51</v>
      </c>
      <c r="I133" s="214"/>
      <c r="J133" s="213">
        <v>846.7800000000002</v>
      </c>
      <c r="K133" s="201"/>
      <c r="L133" s="119"/>
      <c r="M133" s="119"/>
      <c r="N133" s="119"/>
      <c r="O133" s="119"/>
      <c r="P133" s="119"/>
      <c r="Q133" s="119"/>
      <c r="R133" s="119"/>
      <c r="S133" s="119"/>
    </row>
    <row r="134" spans="1:19" s="42" customFormat="1" ht="13.5">
      <c r="A134" s="201"/>
      <c r="B134" s="201"/>
      <c r="C134" s="201"/>
      <c r="D134" s="201"/>
      <c r="E134" s="201"/>
      <c r="F134" s="201">
        <v>2100</v>
      </c>
      <c r="G134" s="201"/>
      <c r="H134" s="216">
        <v>1550.41</v>
      </c>
      <c r="I134" s="214"/>
      <c r="J134" s="213">
        <v>1257.7500000000002</v>
      </c>
      <c r="K134" s="201"/>
      <c r="L134" s="119"/>
      <c r="M134" s="119"/>
      <c r="N134" s="119"/>
      <c r="O134" s="119"/>
      <c r="P134" s="119"/>
      <c r="Q134" s="119"/>
      <c r="R134" s="119"/>
      <c r="S134" s="119"/>
    </row>
    <row r="135" spans="1:19" s="42" customFormat="1" ht="13.5">
      <c r="A135" s="201"/>
      <c r="B135" s="201"/>
      <c r="C135" s="201"/>
      <c r="D135" s="201"/>
      <c r="E135" s="201"/>
      <c r="F135" s="201">
        <v>2100</v>
      </c>
      <c r="G135" s="201"/>
      <c r="H135" s="216">
        <v>640.56</v>
      </c>
      <c r="I135" s="214"/>
      <c r="J135" s="213">
        <v>999.66</v>
      </c>
      <c r="K135" s="201"/>
      <c r="L135" s="119"/>
      <c r="M135" s="119"/>
      <c r="N135" s="119"/>
      <c r="O135" s="119"/>
      <c r="P135" s="119"/>
      <c r="Q135" s="119"/>
      <c r="R135" s="119"/>
      <c r="S135" s="119"/>
    </row>
    <row r="136" spans="1:19" s="42" customFormat="1" ht="13.5">
      <c r="A136" s="201"/>
      <c r="B136" s="201"/>
      <c r="C136" s="201"/>
      <c r="D136" s="201"/>
      <c r="E136" s="201"/>
      <c r="F136" s="201">
        <v>2100</v>
      </c>
      <c r="G136" s="201"/>
      <c r="H136" s="216">
        <v>989.94</v>
      </c>
      <c r="I136" s="214"/>
      <c r="J136" s="213">
        <v>1077.41</v>
      </c>
      <c r="K136" s="201"/>
      <c r="L136" s="119"/>
      <c r="M136" s="119"/>
      <c r="N136" s="119"/>
      <c r="O136" s="119"/>
      <c r="P136" s="119"/>
      <c r="Q136" s="119"/>
      <c r="R136" s="119"/>
      <c r="S136" s="119"/>
    </row>
    <row r="137" spans="1:19" s="42" customFormat="1" ht="13.5">
      <c r="A137" s="201"/>
      <c r="B137" s="201"/>
      <c r="C137" s="201"/>
      <c r="D137" s="201"/>
      <c r="E137" s="201"/>
      <c r="F137" s="201">
        <v>1320</v>
      </c>
      <c r="G137" s="201"/>
      <c r="H137" s="213">
        <v>1254.24</v>
      </c>
      <c r="I137" s="214"/>
      <c r="J137" s="213">
        <v>898.75</v>
      </c>
      <c r="K137" s="201"/>
      <c r="L137" s="119"/>
      <c r="M137" s="119"/>
      <c r="N137" s="119"/>
      <c r="O137" s="119"/>
      <c r="P137" s="119"/>
      <c r="Q137" s="119"/>
      <c r="R137" s="119"/>
      <c r="S137" s="119"/>
    </row>
    <row r="138" spans="1:19" s="42" customFormat="1" ht="13.5">
      <c r="A138" s="201"/>
      <c r="B138" s="201"/>
      <c r="C138" s="201"/>
      <c r="D138" s="201"/>
      <c r="E138" s="201"/>
      <c r="F138" s="201">
        <v>1320</v>
      </c>
      <c r="G138" s="201"/>
      <c r="H138" s="213">
        <v>2257.63</v>
      </c>
      <c r="I138" s="214"/>
      <c r="J138" s="213">
        <v>1617.75</v>
      </c>
      <c r="K138" s="201"/>
      <c r="L138" s="119"/>
      <c r="M138" s="119"/>
      <c r="N138" s="119"/>
      <c r="O138" s="119"/>
      <c r="P138" s="119"/>
      <c r="Q138" s="119"/>
      <c r="R138" s="119"/>
      <c r="S138" s="119"/>
    </row>
    <row r="139" spans="1:19" s="42" customFormat="1" ht="13.5">
      <c r="A139" s="201"/>
      <c r="B139" s="201"/>
      <c r="C139" s="201"/>
      <c r="D139" s="201"/>
      <c r="E139" s="201"/>
      <c r="F139" s="201">
        <v>1320</v>
      </c>
      <c r="G139" s="201"/>
      <c r="H139" s="213">
        <v>2633.9</v>
      </c>
      <c r="I139" s="214"/>
      <c r="J139" s="213">
        <v>1835.8500000000001</v>
      </c>
      <c r="K139" s="201"/>
      <c r="L139" s="119"/>
      <c r="M139" s="119"/>
      <c r="N139" s="119"/>
      <c r="O139" s="119"/>
      <c r="P139" s="119"/>
      <c r="Q139" s="119"/>
      <c r="R139" s="119"/>
      <c r="S139" s="119"/>
    </row>
    <row r="140" spans="1:19" s="42" customFormat="1" ht="13.5">
      <c r="A140" s="201"/>
      <c r="B140" s="201"/>
      <c r="C140" s="201"/>
      <c r="D140" s="201"/>
      <c r="E140" s="201"/>
      <c r="F140" s="201">
        <v>1320</v>
      </c>
      <c r="G140" s="201"/>
      <c r="H140" s="213">
        <v>3637.29</v>
      </c>
      <c r="I140" s="214"/>
      <c r="J140" s="213">
        <v>2554.85</v>
      </c>
      <c r="K140" s="201"/>
      <c r="L140" s="119"/>
      <c r="M140" s="119"/>
      <c r="N140" s="119"/>
      <c r="O140" s="119"/>
      <c r="P140" s="119"/>
      <c r="Q140" s="119"/>
      <c r="R140" s="119"/>
      <c r="S140" s="119"/>
    </row>
    <row r="141" spans="1:19" s="42" customFormat="1" ht="13.5">
      <c r="A141" s="201"/>
      <c r="B141" s="201"/>
      <c r="C141" s="201"/>
      <c r="D141" s="201"/>
      <c r="E141" s="201"/>
      <c r="F141" s="201">
        <v>1320</v>
      </c>
      <c r="G141" s="201"/>
      <c r="H141" s="215" t="s">
        <v>43</v>
      </c>
      <c r="I141" s="214"/>
      <c r="J141" s="215" t="s">
        <v>43</v>
      </c>
      <c r="K141" s="201"/>
      <c r="L141" s="119"/>
      <c r="M141" s="119"/>
      <c r="N141" s="119"/>
      <c r="O141" s="119"/>
      <c r="P141" s="119"/>
      <c r="Q141" s="119"/>
      <c r="R141" s="119"/>
      <c r="S141" s="119"/>
    </row>
    <row r="142" spans="1:19" s="42" customFormat="1" ht="13.5">
      <c r="A142" s="201"/>
      <c r="B142" s="201"/>
      <c r="C142" s="201"/>
      <c r="D142" s="201"/>
      <c r="E142" s="201"/>
      <c r="F142" s="201">
        <v>1320</v>
      </c>
      <c r="G142" s="201"/>
      <c r="H142" s="215" t="s">
        <v>43</v>
      </c>
      <c r="I142" s="214"/>
      <c r="J142" s="215" t="s">
        <v>43</v>
      </c>
      <c r="K142" s="201"/>
      <c r="L142" s="119"/>
      <c r="M142" s="119"/>
      <c r="N142" s="119"/>
      <c r="O142" s="119"/>
      <c r="P142" s="119"/>
      <c r="Q142" s="119"/>
      <c r="R142" s="119"/>
      <c r="S142" s="119"/>
    </row>
    <row r="143" spans="1:19" s="42" customFormat="1" ht="13.5">
      <c r="A143" s="201"/>
      <c r="B143" s="201"/>
      <c r="C143" s="201"/>
      <c r="D143" s="201"/>
      <c r="E143" s="201"/>
      <c r="F143" s="201">
        <v>1320</v>
      </c>
      <c r="G143" s="201"/>
      <c r="H143" s="213">
        <v>1453.24</v>
      </c>
      <c r="I143" s="214"/>
      <c r="J143" s="213">
        <v>1052.22</v>
      </c>
      <c r="K143" s="201"/>
      <c r="L143" s="119"/>
      <c r="M143" s="119"/>
      <c r="N143" s="119"/>
      <c r="O143" s="119"/>
      <c r="P143" s="119"/>
      <c r="Q143" s="119"/>
      <c r="R143" s="119"/>
      <c r="S143" s="119"/>
    </row>
    <row r="144" spans="1:19" s="42" customFormat="1" ht="13.5">
      <c r="A144" s="201"/>
      <c r="B144" s="201"/>
      <c r="C144" s="201"/>
      <c r="D144" s="201"/>
      <c r="E144" s="201"/>
      <c r="F144" s="201">
        <v>1320</v>
      </c>
      <c r="G144" s="201"/>
      <c r="H144" s="213">
        <v>1829.51</v>
      </c>
      <c r="I144" s="214"/>
      <c r="J144" s="213">
        <v>1270.3200000000002</v>
      </c>
      <c r="K144" s="201"/>
      <c r="L144" s="119"/>
      <c r="M144" s="119"/>
      <c r="N144" s="119"/>
      <c r="O144" s="119"/>
      <c r="P144" s="119"/>
      <c r="Q144" s="119"/>
      <c r="R144" s="119"/>
      <c r="S144" s="119"/>
    </row>
    <row r="145" spans="1:19" s="42" customFormat="1" ht="13.5">
      <c r="A145" s="201"/>
      <c r="B145" s="201"/>
      <c r="C145" s="201"/>
      <c r="D145" s="201"/>
      <c r="E145" s="201"/>
      <c r="F145" s="201">
        <v>1320</v>
      </c>
      <c r="G145" s="201"/>
      <c r="H145" s="213">
        <v>2832.9</v>
      </c>
      <c r="I145" s="214"/>
      <c r="J145" s="213">
        <v>1989.3200000000004</v>
      </c>
      <c r="K145" s="201"/>
      <c r="L145" s="119"/>
      <c r="M145" s="119"/>
      <c r="N145" s="119"/>
      <c r="O145" s="119"/>
      <c r="P145" s="119"/>
      <c r="Q145" s="119"/>
      <c r="R145" s="119"/>
      <c r="S145" s="119"/>
    </row>
    <row r="146" spans="1:19" s="42" customFormat="1" ht="13.5">
      <c r="A146" s="201"/>
      <c r="B146" s="201"/>
      <c r="C146" s="201"/>
      <c r="D146" s="201"/>
      <c r="E146" s="201"/>
      <c r="F146" s="201">
        <v>1320</v>
      </c>
      <c r="G146" s="201"/>
      <c r="H146" s="215" t="s">
        <v>43</v>
      </c>
      <c r="I146" s="214"/>
      <c r="J146" s="215" t="s">
        <v>43</v>
      </c>
      <c r="K146" s="201"/>
      <c r="L146" s="119"/>
      <c r="M146" s="119"/>
      <c r="N146" s="119"/>
      <c r="O146" s="119"/>
      <c r="P146" s="119"/>
      <c r="Q146" s="119"/>
      <c r="R146" s="119"/>
      <c r="S146" s="119"/>
    </row>
    <row r="147" spans="1:19" s="42" customFormat="1" ht="13.5">
      <c r="A147" s="201"/>
      <c r="B147" s="201"/>
      <c r="C147" s="201"/>
      <c r="D147" s="201"/>
      <c r="E147" s="201"/>
      <c r="F147" s="201">
        <v>1320</v>
      </c>
      <c r="G147" s="201"/>
      <c r="H147" s="213">
        <v>1903.09</v>
      </c>
      <c r="I147" s="214"/>
      <c r="J147" s="213">
        <v>1385.44</v>
      </c>
      <c r="K147" s="201"/>
      <c r="L147" s="119"/>
      <c r="M147" s="119"/>
      <c r="N147" s="119"/>
      <c r="O147" s="119"/>
      <c r="P147" s="119"/>
      <c r="Q147" s="119"/>
      <c r="R147" s="119"/>
      <c r="S147" s="119"/>
    </row>
    <row r="148" spans="1:19" s="42" customFormat="1" ht="13.5">
      <c r="A148" s="201"/>
      <c r="B148" s="201"/>
      <c r="C148" s="201"/>
      <c r="D148" s="201"/>
      <c r="E148" s="201"/>
      <c r="F148" s="201">
        <v>3750</v>
      </c>
      <c r="G148" s="201"/>
      <c r="H148" s="215" t="s">
        <v>43</v>
      </c>
      <c r="I148" s="214"/>
      <c r="J148" s="215" t="s">
        <v>43</v>
      </c>
      <c r="K148" s="201"/>
      <c r="L148" s="119"/>
      <c r="M148" s="119"/>
      <c r="N148" s="119"/>
      <c r="O148" s="119"/>
      <c r="P148" s="119"/>
      <c r="Q148" s="119"/>
      <c r="R148" s="119"/>
      <c r="S148" s="119"/>
    </row>
    <row r="149" spans="1:19" s="42" customFormat="1" ht="13.5">
      <c r="A149" s="201"/>
      <c r="B149" s="201"/>
      <c r="C149" s="201"/>
      <c r="D149" s="201"/>
      <c r="E149" s="201"/>
      <c r="F149" s="201">
        <v>3750</v>
      </c>
      <c r="G149" s="201"/>
      <c r="H149" s="215" t="s">
        <v>43</v>
      </c>
      <c r="I149" s="214"/>
      <c r="J149" s="215" t="s">
        <v>43</v>
      </c>
      <c r="K149" s="201"/>
      <c r="L149" s="119"/>
      <c r="M149" s="119"/>
      <c r="N149" s="119"/>
      <c r="O149" s="119"/>
      <c r="P149" s="119"/>
      <c r="Q149" s="119"/>
      <c r="R149" s="119"/>
      <c r="S149" s="119"/>
    </row>
    <row r="150" spans="1:19" s="42" customFormat="1" ht="13.5">
      <c r="A150" s="201"/>
      <c r="B150" s="201"/>
      <c r="C150" s="201"/>
      <c r="D150" s="201"/>
      <c r="E150" s="201"/>
      <c r="F150" s="201">
        <v>3750</v>
      </c>
      <c r="G150" s="201"/>
      <c r="H150" s="215" t="s">
        <v>43</v>
      </c>
      <c r="I150" s="214"/>
      <c r="J150" s="215" t="s">
        <v>43</v>
      </c>
      <c r="K150" s="201"/>
      <c r="L150" s="119"/>
      <c r="M150" s="119"/>
      <c r="N150" s="119"/>
      <c r="O150" s="119"/>
      <c r="P150" s="119"/>
      <c r="Q150" s="119"/>
      <c r="R150" s="119"/>
      <c r="S150" s="119"/>
    </row>
    <row r="151" spans="1:19" s="42" customFormat="1" ht="13.5">
      <c r="A151" s="201"/>
      <c r="B151" s="201"/>
      <c r="C151" s="201"/>
      <c r="D151" s="201"/>
      <c r="E151" s="201"/>
      <c r="F151" s="201">
        <v>3750</v>
      </c>
      <c r="G151" s="201"/>
      <c r="H151" s="215" t="s">
        <v>43</v>
      </c>
      <c r="I151" s="214"/>
      <c r="J151" s="215" t="s">
        <v>43</v>
      </c>
      <c r="K151" s="201"/>
      <c r="L151" s="119"/>
      <c r="M151" s="119"/>
      <c r="N151" s="119"/>
      <c r="O151" s="119"/>
      <c r="P151" s="119"/>
      <c r="Q151" s="119"/>
      <c r="R151" s="119"/>
      <c r="S151" s="119"/>
    </row>
    <row r="152" spans="1:19" s="42" customFormat="1" ht="13.5">
      <c r="A152" s="201"/>
      <c r="B152" s="201"/>
      <c r="C152" s="201"/>
      <c r="D152" s="201"/>
      <c r="E152" s="201"/>
      <c r="F152" s="201">
        <v>3750</v>
      </c>
      <c r="G152" s="201"/>
      <c r="H152" s="219">
        <v>249.21</v>
      </c>
      <c r="I152" s="214"/>
      <c r="J152" s="213">
        <v>333.21999999999997</v>
      </c>
      <c r="K152" s="201"/>
      <c r="L152" s="119"/>
      <c r="M152" s="119"/>
      <c r="N152" s="119"/>
      <c r="O152" s="119"/>
      <c r="P152" s="119"/>
      <c r="Q152" s="119"/>
      <c r="R152" s="119"/>
      <c r="S152" s="119"/>
    </row>
    <row r="153" spans="1:19" s="42" customFormat="1" ht="13.5">
      <c r="A153" s="201"/>
      <c r="B153" s="201"/>
      <c r="C153" s="201"/>
      <c r="D153" s="201"/>
      <c r="E153" s="201"/>
      <c r="F153" s="201">
        <v>3750</v>
      </c>
      <c r="G153" s="201"/>
      <c r="H153" s="219">
        <v>498.42</v>
      </c>
      <c r="I153" s="214"/>
      <c r="J153" s="213">
        <v>666.4399999999999</v>
      </c>
      <c r="K153" s="201"/>
      <c r="L153" s="119"/>
      <c r="M153" s="119"/>
      <c r="N153" s="119"/>
      <c r="O153" s="119"/>
      <c r="P153" s="119"/>
      <c r="Q153" s="119"/>
      <c r="R153" s="119"/>
      <c r="S153" s="119"/>
    </row>
    <row r="154" spans="1:19" s="42" customFormat="1" ht="13.5">
      <c r="A154" s="201"/>
      <c r="B154" s="201"/>
      <c r="C154" s="201"/>
      <c r="D154" s="201"/>
      <c r="E154" s="201"/>
      <c r="F154" s="201">
        <v>3750</v>
      </c>
      <c r="G154" s="201"/>
      <c r="H154" s="215" t="s">
        <v>43</v>
      </c>
      <c r="I154" s="214"/>
      <c r="J154" s="215" t="s">
        <v>43</v>
      </c>
      <c r="K154" s="201"/>
      <c r="L154" s="119"/>
      <c r="M154" s="119"/>
      <c r="N154" s="119"/>
      <c r="O154" s="119"/>
      <c r="P154" s="119"/>
      <c r="Q154" s="119"/>
      <c r="R154" s="119"/>
      <c r="S154" s="119"/>
    </row>
    <row r="155" spans="1:19" s="42" customFormat="1" ht="13.5">
      <c r="A155" s="201"/>
      <c r="B155" s="201"/>
      <c r="C155" s="201"/>
      <c r="D155" s="201"/>
      <c r="E155" s="201"/>
      <c r="F155" s="201">
        <v>3750</v>
      </c>
      <c r="G155" s="201"/>
      <c r="H155" s="215" t="s">
        <v>43</v>
      </c>
      <c r="I155" s="214"/>
      <c r="J155" s="215" t="s">
        <v>43</v>
      </c>
      <c r="K155" s="201"/>
      <c r="L155" s="119"/>
      <c r="M155" s="119"/>
      <c r="N155" s="119"/>
      <c r="O155" s="119"/>
      <c r="P155" s="119"/>
      <c r="Q155" s="119"/>
      <c r="R155" s="119"/>
      <c r="S155" s="119"/>
    </row>
    <row r="156" spans="1:19" s="42" customFormat="1" ht="13.5">
      <c r="A156" s="201"/>
      <c r="B156" s="201"/>
      <c r="C156" s="201"/>
      <c r="D156" s="201"/>
      <c r="E156" s="201"/>
      <c r="F156" s="201">
        <v>3750</v>
      </c>
      <c r="G156" s="201"/>
      <c r="H156" s="215" t="s">
        <v>43</v>
      </c>
      <c r="I156" s="214"/>
      <c r="J156" s="215" t="s">
        <v>43</v>
      </c>
      <c r="K156" s="201"/>
      <c r="L156" s="119"/>
      <c r="M156" s="119"/>
      <c r="N156" s="119"/>
      <c r="O156" s="119"/>
      <c r="P156" s="119"/>
      <c r="Q156" s="119"/>
      <c r="R156" s="119"/>
      <c r="S156" s="119"/>
    </row>
    <row r="157" spans="1:19" s="42" customFormat="1" ht="13.5">
      <c r="A157" s="201"/>
      <c r="B157" s="201"/>
      <c r="C157" s="201"/>
      <c r="D157" s="201"/>
      <c r="E157" s="201"/>
      <c r="F157" s="201">
        <v>3750</v>
      </c>
      <c r="G157" s="201"/>
      <c r="H157" s="219">
        <v>747.63</v>
      </c>
      <c r="I157" s="214"/>
      <c r="J157" s="213">
        <v>999.66</v>
      </c>
      <c r="K157" s="201"/>
      <c r="L157" s="119"/>
      <c r="M157" s="119"/>
      <c r="N157" s="119"/>
      <c r="O157" s="119"/>
      <c r="P157" s="119"/>
      <c r="Q157" s="119"/>
      <c r="R157" s="119"/>
      <c r="S157" s="119"/>
    </row>
    <row r="158" spans="1:19" s="42" customFormat="1" ht="13.5">
      <c r="A158" s="201"/>
      <c r="B158" s="201"/>
      <c r="C158" s="201"/>
      <c r="D158" s="201"/>
      <c r="E158" s="201"/>
      <c r="F158" s="201">
        <v>3750</v>
      </c>
      <c r="G158" s="201"/>
      <c r="H158" s="215" t="s">
        <v>43</v>
      </c>
      <c r="I158" s="214"/>
      <c r="J158" s="215" t="s">
        <v>43</v>
      </c>
      <c r="K158" s="201"/>
      <c r="L158" s="119"/>
      <c r="M158" s="119"/>
      <c r="N158" s="119"/>
      <c r="O158" s="119"/>
      <c r="P158" s="119"/>
      <c r="Q158" s="119"/>
      <c r="R158" s="119"/>
      <c r="S158" s="119"/>
    </row>
    <row r="159" spans="1:19" s="42" customFormat="1" ht="13.5">
      <c r="A159" s="201"/>
      <c r="B159" s="201"/>
      <c r="C159" s="201"/>
      <c r="D159" s="201"/>
      <c r="E159" s="201"/>
      <c r="F159" s="201">
        <v>5400</v>
      </c>
      <c r="G159" s="201"/>
      <c r="H159" s="220">
        <v>44.24</v>
      </c>
      <c r="I159" s="214"/>
      <c r="J159" s="220">
        <v>44.24</v>
      </c>
      <c r="K159" s="201"/>
      <c r="L159" s="119"/>
      <c r="M159" s="119"/>
      <c r="N159" s="119"/>
      <c r="O159" s="119"/>
      <c r="P159" s="119"/>
      <c r="Q159" s="119"/>
      <c r="R159" s="119"/>
      <c r="S159" s="119"/>
    </row>
    <row r="160" spans="1:19" s="42" customFormat="1" ht="13.5">
      <c r="A160" s="201"/>
      <c r="B160" s="201"/>
      <c r="C160" s="201"/>
      <c r="D160" s="201"/>
      <c r="E160" s="201"/>
      <c r="F160" s="201">
        <v>5400</v>
      </c>
      <c r="G160" s="201"/>
      <c r="H160" s="220">
        <v>79.63</v>
      </c>
      <c r="I160" s="214"/>
      <c r="J160" s="220">
        <v>79.63</v>
      </c>
      <c r="K160" s="201"/>
      <c r="L160" s="119"/>
      <c r="M160" s="119"/>
      <c r="N160" s="119"/>
      <c r="O160" s="119"/>
      <c r="P160" s="119"/>
      <c r="Q160" s="119"/>
      <c r="R160" s="119"/>
      <c r="S160" s="119"/>
    </row>
    <row r="161" spans="1:19" s="42" customFormat="1" ht="13.5">
      <c r="A161" s="201"/>
      <c r="B161" s="201"/>
      <c r="C161" s="201"/>
      <c r="D161" s="201"/>
      <c r="E161" s="201"/>
      <c r="F161" s="201">
        <v>5400</v>
      </c>
      <c r="G161" s="201"/>
      <c r="H161" s="220">
        <v>92.9</v>
      </c>
      <c r="I161" s="214"/>
      <c r="J161" s="220">
        <v>92.9</v>
      </c>
      <c r="K161" s="201"/>
      <c r="L161" s="119"/>
      <c r="M161" s="119"/>
      <c r="N161" s="119"/>
      <c r="O161" s="119"/>
      <c r="P161" s="119"/>
      <c r="Q161" s="119"/>
      <c r="R161" s="119"/>
      <c r="S161" s="119"/>
    </row>
    <row r="162" spans="1:19" s="42" customFormat="1" ht="13.5">
      <c r="A162" s="201"/>
      <c r="B162" s="201"/>
      <c r="C162" s="201"/>
      <c r="D162" s="201"/>
      <c r="E162" s="201"/>
      <c r="F162" s="201">
        <v>5400</v>
      </c>
      <c r="G162" s="201"/>
      <c r="H162" s="220">
        <v>128.29</v>
      </c>
      <c r="I162" s="214"/>
      <c r="J162" s="220">
        <v>128.29</v>
      </c>
      <c r="K162" s="201"/>
      <c r="L162" s="119"/>
      <c r="M162" s="119"/>
      <c r="N162" s="119"/>
      <c r="O162" s="119"/>
      <c r="P162" s="119"/>
      <c r="Q162" s="119"/>
      <c r="R162" s="119"/>
      <c r="S162" s="119"/>
    </row>
    <row r="163" spans="1:19" s="42" customFormat="1" ht="13.5">
      <c r="A163" s="201"/>
      <c r="B163" s="201"/>
      <c r="C163" s="201"/>
      <c r="D163" s="201"/>
      <c r="E163" s="201"/>
      <c r="F163" s="201">
        <v>5400</v>
      </c>
      <c r="G163" s="201"/>
      <c r="H163" s="215" t="s">
        <v>43</v>
      </c>
      <c r="I163" s="214"/>
      <c r="J163" s="215" t="s">
        <v>43</v>
      </c>
      <c r="K163" s="201"/>
      <c r="L163" s="119"/>
      <c r="M163" s="119"/>
      <c r="N163" s="119"/>
      <c r="O163" s="119"/>
      <c r="P163" s="119"/>
      <c r="Q163" s="119"/>
      <c r="R163" s="119"/>
      <c r="S163" s="119"/>
    </row>
    <row r="164" spans="1:19" s="42" customFormat="1" ht="13.5">
      <c r="A164" s="201"/>
      <c r="B164" s="201"/>
      <c r="C164" s="201"/>
      <c r="D164" s="201"/>
      <c r="E164" s="201"/>
      <c r="F164" s="201">
        <v>5400</v>
      </c>
      <c r="G164" s="201"/>
      <c r="H164" s="215" t="s">
        <v>43</v>
      </c>
      <c r="I164" s="214"/>
      <c r="J164" s="215" t="s">
        <v>43</v>
      </c>
      <c r="K164" s="201"/>
      <c r="L164" s="119"/>
      <c r="M164" s="119"/>
      <c r="N164" s="119"/>
      <c r="O164" s="119"/>
      <c r="P164" s="119"/>
      <c r="Q164" s="119"/>
      <c r="R164" s="119"/>
      <c r="S164" s="119"/>
    </row>
    <row r="165" spans="1:19" s="42" customFormat="1" ht="13.5">
      <c r="A165" s="201"/>
      <c r="B165" s="201"/>
      <c r="C165" s="201"/>
      <c r="D165" s="201"/>
      <c r="E165" s="201"/>
      <c r="F165" s="201">
        <v>5400</v>
      </c>
      <c r="G165" s="201"/>
      <c r="H165" s="215" t="s">
        <v>43</v>
      </c>
      <c r="I165" s="214"/>
      <c r="J165" s="215" t="s">
        <v>43</v>
      </c>
      <c r="K165" s="201"/>
      <c r="L165" s="119"/>
      <c r="M165" s="119"/>
      <c r="N165" s="119"/>
      <c r="O165" s="119"/>
      <c r="P165" s="119"/>
      <c r="Q165" s="119"/>
      <c r="R165" s="119"/>
      <c r="S165" s="119"/>
    </row>
    <row r="166" spans="1:19" s="42" customFormat="1" ht="13.5">
      <c r="A166" s="201"/>
      <c r="B166" s="201"/>
      <c r="C166" s="201"/>
      <c r="D166" s="201"/>
      <c r="E166" s="201"/>
      <c r="F166" s="201">
        <v>5400</v>
      </c>
      <c r="G166" s="201"/>
      <c r="H166" s="215" t="s">
        <v>43</v>
      </c>
      <c r="I166" s="214"/>
      <c r="J166" s="215" t="s">
        <v>43</v>
      </c>
      <c r="K166" s="201"/>
      <c r="L166" s="119"/>
      <c r="M166" s="119"/>
      <c r="N166" s="119"/>
      <c r="O166" s="119"/>
      <c r="P166" s="119"/>
      <c r="Q166" s="119"/>
      <c r="R166" s="119"/>
      <c r="S166" s="119"/>
    </row>
    <row r="167" spans="1:19" s="42" customFormat="1" ht="13.5">
      <c r="A167" s="201"/>
      <c r="B167" s="201"/>
      <c r="C167" s="201"/>
      <c r="D167" s="201"/>
      <c r="E167" s="201"/>
      <c r="F167" s="201">
        <v>5400</v>
      </c>
      <c r="G167" s="201"/>
      <c r="H167" s="215" t="s">
        <v>43</v>
      </c>
      <c r="I167" s="214"/>
      <c r="J167" s="215" t="s">
        <v>43</v>
      </c>
      <c r="K167" s="201"/>
      <c r="L167" s="119"/>
      <c r="M167" s="119"/>
      <c r="N167" s="119"/>
      <c r="O167" s="119"/>
      <c r="P167" s="119"/>
      <c r="Q167" s="119"/>
      <c r="R167" s="119"/>
      <c r="S167" s="119"/>
    </row>
    <row r="168" spans="1:19" s="42" customFormat="1" ht="13.5">
      <c r="A168" s="201"/>
      <c r="B168" s="201"/>
      <c r="C168" s="201"/>
      <c r="D168" s="201"/>
      <c r="E168" s="201"/>
      <c r="F168" s="201">
        <v>5400</v>
      </c>
      <c r="G168" s="201"/>
      <c r="H168" s="215" t="s">
        <v>43</v>
      </c>
      <c r="I168" s="214"/>
      <c r="J168" s="215" t="s">
        <v>43</v>
      </c>
      <c r="K168" s="201"/>
      <c r="L168" s="119"/>
      <c r="M168" s="119"/>
      <c r="N168" s="119"/>
      <c r="O168" s="119"/>
      <c r="P168" s="119"/>
      <c r="Q168" s="119"/>
      <c r="R168" s="119"/>
      <c r="S168" s="119"/>
    </row>
    <row r="169" spans="1:19" s="42" customFormat="1" ht="13.5">
      <c r="A169" s="201"/>
      <c r="B169" s="201"/>
      <c r="C169" s="201"/>
      <c r="D169" s="201"/>
      <c r="E169" s="201"/>
      <c r="F169" s="201">
        <v>5400</v>
      </c>
      <c r="G169" s="201"/>
      <c r="H169" s="215" t="s">
        <v>43</v>
      </c>
      <c r="I169" s="214"/>
      <c r="J169" s="215" t="s">
        <v>43</v>
      </c>
      <c r="K169" s="201"/>
      <c r="L169" s="119"/>
      <c r="M169" s="119"/>
      <c r="N169" s="119"/>
      <c r="O169" s="119"/>
      <c r="P169" s="119"/>
      <c r="Q169" s="119"/>
      <c r="R169" s="119"/>
      <c r="S169" s="119"/>
    </row>
    <row r="170" spans="1:19" s="42" customFormat="1" ht="13.5">
      <c r="A170" s="201"/>
      <c r="B170" s="201"/>
      <c r="C170" s="201"/>
      <c r="D170" s="201"/>
      <c r="E170" s="201"/>
      <c r="F170" s="201">
        <v>5300</v>
      </c>
      <c r="G170" s="201"/>
      <c r="H170" s="220">
        <v>17.49</v>
      </c>
      <c r="I170" s="214"/>
      <c r="J170" s="220">
        <v>17.49</v>
      </c>
      <c r="K170" s="201"/>
      <c r="L170" s="119"/>
      <c r="M170" s="119"/>
      <c r="N170" s="119"/>
      <c r="O170" s="119"/>
      <c r="P170" s="119"/>
      <c r="Q170" s="119"/>
      <c r="R170" s="119"/>
      <c r="S170" s="119"/>
    </row>
    <row r="171" spans="1:19" s="42" customFormat="1" ht="13.5">
      <c r="A171" s="201"/>
      <c r="B171" s="201"/>
      <c r="C171" s="201"/>
      <c r="D171" s="201"/>
      <c r="E171" s="201"/>
      <c r="F171" s="201">
        <v>5300</v>
      </c>
      <c r="G171" s="201"/>
      <c r="H171" s="220">
        <v>31.47</v>
      </c>
      <c r="I171" s="214"/>
      <c r="J171" s="220">
        <v>31.47</v>
      </c>
      <c r="K171" s="201"/>
      <c r="L171" s="119"/>
      <c r="M171" s="119"/>
      <c r="N171" s="119"/>
      <c r="O171" s="119"/>
      <c r="P171" s="119"/>
      <c r="Q171" s="119"/>
      <c r="R171" s="119"/>
      <c r="S171" s="119"/>
    </row>
    <row r="172" spans="1:19" s="42" customFormat="1" ht="13.5">
      <c r="A172" s="201"/>
      <c r="B172" s="201"/>
      <c r="C172" s="201"/>
      <c r="D172" s="201"/>
      <c r="E172" s="201"/>
      <c r="F172" s="201">
        <v>5300</v>
      </c>
      <c r="G172" s="201"/>
      <c r="H172" s="220">
        <v>36.72</v>
      </c>
      <c r="I172" s="214"/>
      <c r="J172" s="220">
        <v>36.72</v>
      </c>
      <c r="K172" s="201"/>
      <c r="L172" s="119"/>
      <c r="M172" s="119"/>
      <c r="N172" s="119"/>
      <c r="O172" s="119"/>
      <c r="P172" s="119"/>
      <c r="Q172" s="119"/>
      <c r="R172" s="119"/>
      <c r="S172" s="119"/>
    </row>
    <row r="173" spans="1:19" s="42" customFormat="1" ht="13.5">
      <c r="A173" s="201"/>
      <c r="B173" s="201"/>
      <c r="C173" s="201"/>
      <c r="D173" s="201"/>
      <c r="E173" s="201"/>
      <c r="F173" s="201">
        <v>5300</v>
      </c>
      <c r="G173" s="201"/>
      <c r="H173" s="220">
        <v>50.7</v>
      </c>
      <c r="I173" s="214"/>
      <c r="J173" s="220">
        <v>50.7</v>
      </c>
      <c r="K173" s="201"/>
      <c r="L173" s="119"/>
      <c r="M173" s="119"/>
      <c r="N173" s="119"/>
      <c r="O173" s="119"/>
      <c r="P173" s="119"/>
      <c r="Q173" s="119"/>
      <c r="R173" s="119"/>
      <c r="S173" s="119"/>
    </row>
    <row r="174" spans="1:19" s="42" customFormat="1" ht="13.5">
      <c r="A174" s="201"/>
      <c r="B174" s="201"/>
      <c r="C174" s="201"/>
      <c r="D174" s="201"/>
      <c r="E174" s="201"/>
      <c r="F174" s="201">
        <v>5300</v>
      </c>
      <c r="G174" s="201"/>
      <c r="H174" s="215" t="s">
        <v>43</v>
      </c>
      <c r="I174" s="214"/>
      <c r="J174" s="215" t="s">
        <v>43</v>
      </c>
      <c r="K174" s="201"/>
      <c r="L174" s="119"/>
      <c r="M174" s="119"/>
      <c r="N174" s="119"/>
      <c r="O174" s="119"/>
      <c r="P174" s="119"/>
      <c r="Q174" s="119"/>
      <c r="R174" s="119"/>
      <c r="S174" s="119"/>
    </row>
    <row r="175" spans="1:19" s="42" customFormat="1" ht="13.5">
      <c r="A175" s="201"/>
      <c r="B175" s="201"/>
      <c r="C175" s="201"/>
      <c r="D175" s="201"/>
      <c r="E175" s="201"/>
      <c r="F175" s="201">
        <v>5300</v>
      </c>
      <c r="G175" s="201"/>
      <c r="H175" s="215" t="s">
        <v>43</v>
      </c>
      <c r="I175" s="214"/>
      <c r="J175" s="215" t="s">
        <v>43</v>
      </c>
      <c r="K175" s="201"/>
      <c r="L175" s="119"/>
      <c r="M175" s="119"/>
      <c r="N175" s="119"/>
      <c r="O175" s="119"/>
      <c r="P175" s="119"/>
      <c r="Q175" s="119"/>
      <c r="R175" s="119"/>
      <c r="S175" s="119"/>
    </row>
    <row r="176" spans="1:19" s="42" customFormat="1" ht="13.5">
      <c r="A176" s="201"/>
      <c r="B176" s="201"/>
      <c r="C176" s="201"/>
      <c r="D176" s="201"/>
      <c r="E176" s="201"/>
      <c r="F176" s="201">
        <v>5300</v>
      </c>
      <c r="G176" s="201"/>
      <c r="H176" s="215" t="s">
        <v>43</v>
      </c>
      <c r="I176" s="214"/>
      <c r="J176" s="215" t="s">
        <v>43</v>
      </c>
      <c r="K176" s="201"/>
      <c r="L176" s="119"/>
      <c r="M176" s="119"/>
      <c r="N176" s="119"/>
      <c r="O176" s="119"/>
      <c r="P176" s="119"/>
      <c r="Q176" s="119"/>
      <c r="R176" s="119"/>
      <c r="S176" s="119"/>
    </row>
    <row r="177" spans="1:19" s="42" customFormat="1" ht="13.5">
      <c r="A177" s="201"/>
      <c r="B177" s="201"/>
      <c r="C177" s="201"/>
      <c r="D177" s="201"/>
      <c r="E177" s="201"/>
      <c r="F177" s="201">
        <v>5300</v>
      </c>
      <c r="G177" s="201"/>
      <c r="H177" s="215" t="s">
        <v>43</v>
      </c>
      <c r="I177" s="214"/>
      <c r="J177" s="215" t="s">
        <v>43</v>
      </c>
      <c r="K177" s="201"/>
      <c r="L177" s="119"/>
      <c r="M177" s="119"/>
      <c r="N177" s="119"/>
      <c r="O177" s="119"/>
      <c r="P177" s="119"/>
      <c r="Q177" s="119"/>
      <c r="R177" s="119"/>
      <c r="S177" s="119"/>
    </row>
    <row r="178" spans="1:19" s="42" customFormat="1" ht="13.5">
      <c r="A178" s="201"/>
      <c r="B178" s="201"/>
      <c r="C178" s="201"/>
      <c r="D178" s="201"/>
      <c r="E178" s="201"/>
      <c r="F178" s="201">
        <v>5300</v>
      </c>
      <c r="G178" s="201"/>
      <c r="H178" s="215" t="s">
        <v>43</v>
      </c>
      <c r="I178" s="214"/>
      <c r="J178" s="215" t="s">
        <v>43</v>
      </c>
      <c r="K178" s="201"/>
      <c r="L178" s="119"/>
      <c r="M178" s="119"/>
      <c r="N178" s="119"/>
      <c r="O178" s="119"/>
      <c r="P178" s="119"/>
      <c r="Q178" s="119"/>
      <c r="R178" s="119"/>
      <c r="S178" s="119"/>
    </row>
    <row r="179" spans="1:19" s="42" customFormat="1" ht="13.5">
      <c r="A179" s="201"/>
      <c r="B179" s="201"/>
      <c r="C179" s="201"/>
      <c r="D179" s="201"/>
      <c r="E179" s="201"/>
      <c r="F179" s="201">
        <v>5300</v>
      </c>
      <c r="G179" s="201"/>
      <c r="H179" s="215" t="s">
        <v>43</v>
      </c>
      <c r="I179" s="214"/>
      <c r="J179" s="215" t="s">
        <v>43</v>
      </c>
      <c r="K179" s="201"/>
      <c r="L179" s="119"/>
      <c r="M179" s="119"/>
      <c r="N179" s="119"/>
      <c r="O179" s="119"/>
      <c r="P179" s="119"/>
      <c r="Q179" s="119"/>
      <c r="R179" s="119"/>
      <c r="S179" s="119"/>
    </row>
    <row r="180" spans="1:19" s="42" customFormat="1" ht="13.5">
      <c r="A180" s="201"/>
      <c r="B180" s="201"/>
      <c r="C180" s="201"/>
      <c r="D180" s="201"/>
      <c r="E180" s="201"/>
      <c r="F180" s="201">
        <v>5300</v>
      </c>
      <c r="G180" s="201"/>
      <c r="H180" s="215" t="s">
        <v>43</v>
      </c>
      <c r="I180" s="214"/>
      <c r="J180" s="215" t="s">
        <v>43</v>
      </c>
      <c r="K180" s="201"/>
      <c r="L180" s="119"/>
      <c r="M180" s="119"/>
      <c r="N180" s="119"/>
      <c r="O180" s="119"/>
      <c r="P180" s="119"/>
      <c r="Q180" s="119"/>
      <c r="R180" s="119"/>
      <c r="S180" s="119"/>
    </row>
    <row r="181" spans="1:19" s="42" customFormat="1" ht="13.5">
      <c r="A181" s="201"/>
      <c r="B181" s="201"/>
      <c r="C181" s="201"/>
      <c r="D181" s="201"/>
      <c r="E181" s="201"/>
      <c r="F181" s="221">
        <v>9999</v>
      </c>
      <c r="G181" s="201"/>
      <c r="H181" s="222" t="s">
        <v>43</v>
      </c>
      <c r="I181" s="201"/>
      <c r="J181" s="222" t="s">
        <v>43</v>
      </c>
      <c r="K181" s="201"/>
      <c r="L181" s="119"/>
      <c r="M181" s="119"/>
      <c r="N181" s="119"/>
      <c r="O181" s="119"/>
      <c r="P181" s="119"/>
      <c r="Q181" s="119"/>
      <c r="R181" s="119"/>
      <c r="S181" s="119"/>
    </row>
    <row r="182" spans="1:19" s="42" customFormat="1" ht="13.5">
      <c r="A182" s="201"/>
      <c r="B182" s="201"/>
      <c r="C182" s="201"/>
      <c r="D182" s="201"/>
      <c r="E182" s="201"/>
      <c r="F182" s="221">
        <v>9999</v>
      </c>
      <c r="G182" s="201"/>
      <c r="H182" s="222" t="s">
        <v>43</v>
      </c>
      <c r="I182" s="201"/>
      <c r="J182" s="222" t="s">
        <v>43</v>
      </c>
      <c r="K182" s="201"/>
      <c r="L182" s="119"/>
      <c r="M182" s="119"/>
      <c r="N182" s="119"/>
      <c r="O182" s="119"/>
      <c r="P182" s="119"/>
      <c r="Q182" s="119"/>
      <c r="R182" s="119"/>
      <c r="S182" s="119"/>
    </row>
    <row r="183" spans="1:19" s="42" customFormat="1" ht="13.5">
      <c r="A183" s="201"/>
      <c r="B183" s="201"/>
      <c r="C183" s="201"/>
      <c r="D183" s="201"/>
      <c r="E183" s="201"/>
      <c r="F183" s="221">
        <v>9999</v>
      </c>
      <c r="G183" s="201"/>
      <c r="H183" s="222" t="s">
        <v>43</v>
      </c>
      <c r="I183" s="201"/>
      <c r="J183" s="222" t="s">
        <v>43</v>
      </c>
      <c r="K183" s="201"/>
      <c r="L183" s="119"/>
      <c r="M183" s="119"/>
      <c r="N183" s="119"/>
      <c r="O183" s="119"/>
      <c r="P183" s="119"/>
      <c r="Q183" s="119"/>
      <c r="R183" s="119"/>
      <c r="S183" s="119"/>
    </row>
    <row r="184" spans="1:19" s="42" customFormat="1" ht="13.5">
      <c r="A184" s="201"/>
      <c r="B184" s="201"/>
      <c r="C184" s="201"/>
      <c r="D184" s="201"/>
      <c r="E184" s="201"/>
      <c r="F184" s="221">
        <v>9999</v>
      </c>
      <c r="G184" s="201"/>
      <c r="H184" s="222" t="s">
        <v>43</v>
      </c>
      <c r="I184" s="201"/>
      <c r="J184" s="222" t="s">
        <v>43</v>
      </c>
      <c r="K184" s="201"/>
      <c r="L184" s="119"/>
      <c r="M184" s="119"/>
      <c r="N184" s="119"/>
      <c r="O184" s="119"/>
      <c r="P184" s="119"/>
      <c r="Q184" s="119"/>
      <c r="R184" s="119"/>
      <c r="S184" s="119"/>
    </row>
    <row r="185" spans="1:19" s="42" customFormat="1" ht="13.5">
      <c r="A185" s="201"/>
      <c r="B185" s="201"/>
      <c r="C185" s="201"/>
      <c r="D185" s="201"/>
      <c r="E185" s="201"/>
      <c r="F185" s="221">
        <v>9999</v>
      </c>
      <c r="G185" s="201"/>
      <c r="H185" s="222">
        <f>'Medical, Dental Estimator'!H161</f>
        <v>249.21</v>
      </c>
      <c r="I185" s="201"/>
      <c r="J185" s="222">
        <f>'Medical, Dental Estimator'!I161</f>
        <v>333.21999999999997</v>
      </c>
      <c r="K185" s="201"/>
      <c r="L185" s="119"/>
      <c r="M185" s="119"/>
      <c r="N185" s="119"/>
      <c r="O185" s="119"/>
      <c r="P185" s="119"/>
      <c r="Q185" s="119"/>
      <c r="R185" s="119"/>
      <c r="S185" s="119"/>
    </row>
    <row r="186" spans="1:19" s="42" customFormat="1" ht="13.5">
      <c r="A186" s="201"/>
      <c r="B186" s="201"/>
      <c r="C186" s="201"/>
      <c r="D186" s="201"/>
      <c r="E186" s="201"/>
      <c r="F186" s="221">
        <v>9999</v>
      </c>
      <c r="G186" s="201"/>
      <c r="H186" s="222">
        <f>'Medical, Dental Estimator'!H162</f>
        <v>498.42</v>
      </c>
      <c r="I186" s="201"/>
      <c r="J186" s="222">
        <f>'Medical, Dental Estimator'!I162</f>
        <v>666.4399999999999</v>
      </c>
      <c r="K186" s="201"/>
      <c r="L186" s="119"/>
      <c r="M186" s="119"/>
      <c r="N186" s="119"/>
      <c r="O186" s="119"/>
      <c r="P186" s="119"/>
      <c r="Q186" s="119"/>
      <c r="R186" s="119"/>
      <c r="S186" s="119"/>
    </row>
    <row r="187" spans="1:19" s="42" customFormat="1" ht="13.5">
      <c r="A187" s="201"/>
      <c r="B187" s="201"/>
      <c r="C187" s="201"/>
      <c r="D187" s="201"/>
      <c r="E187" s="201"/>
      <c r="F187" s="221">
        <v>9999</v>
      </c>
      <c r="G187" s="201"/>
      <c r="H187" s="222" t="s">
        <v>43</v>
      </c>
      <c r="I187" s="201"/>
      <c r="J187" s="222" t="s">
        <v>43</v>
      </c>
      <c r="K187" s="201"/>
      <c r="L187" s="119"/>
      <c r="M187" s="119"/>
      <c r="N187" s="119"/>
      <c r="O187" s="119"/>
      <c r="P187" s="119"/>
      <c r="Q187" s="119"/>
      <c r="R187" s="119"/>
      <c r="S187" s="119"/>
    </row>
    <row r="188" spans="1:19" s="42" customFormat="1" ht="13.5">
      <c r="A188" s="201"/>
      <c r="B188" s="201"/>
      <c r="C188" s="201"/>
      <c r="D188" s="201"/>
      <c r="E188" s="201"/>
      <c r="F188" s="221">
        <v>9999</v>
      </c>
      <c r="G188" s="201"/>
      <c r="H188" s="222" t="s">
        <v>43</v>
      </c>
      <c r="I188" s="201"/>
      <c r="J188" s="222" t="s">
        <v>43</v>
      </c>
      <c r="K188" s="201"/>
      <c r="L188" s="119"/>
      <c r="M188" s="119"/>
      <c r="N188" s="119"/>
      <c r="O188" s="119"/>
      <c r="P188" s="119"/>
      <c r="Q188" s="119"/>
      <c r="R188" s="119"/>
      <c r="S188" s="119"/>
    </row>
    <row r="189" spans="1:19" s="42" customFormat="1" ht="13.5">
      <c r="A189" s="201"/>
      <c r="B189" s="201"/>
      <c r="C189" s="201"/>
      <c r="D189" s="201"/>
      <c r="E189" s="201"/>
      <c r="F189" s="221">
        <v>9999</v>
      </c>
      <c r="G189" s="201"/>
      <c r="H189" s="222" t="s">
        <v>43</v>
      </c>
      <c r="I189" s="201"/>
      <c r="J189" s="222" t="s">
        <v>43</v>
      </c>
      <c r="K189" s="201"/>
      <c r="L189" s="119"/>
      <c r="M189" s="119"/>
      <c r="N189" s="119"/>
      <c r="O189" s="119"/>
      <c r="P189" s="119"/>
      <c r="Q189" s="119"/>
      <c r="R189" s="119"/>
      <c r="S189" s="119"/>
    </row>
    <row r="190" spans="1:11" s="119" customFormat="1" ht="13.5">
      <c r="A190" s="201"/>
      <c r="B190" s="201"/>
      <c r="C190" s="201"/>
      <c r="D190" s="201"/>
      <c r="E190" s="201"/>
      <c r="F190" s="221">
        <v>9999</v>
      </c>
      <c r="G190" s="201"/>
      <c r="H190" s="222">
        <f>'Medical, Dental Estimator'!H166</f>
        <v>747.63</v>
      </c>
      <c r="I190" s="201"/>
      <c r="J190" s="222">
        <f>'Medical, Dental Estimator'!I166</f>
        <v>999.66</v>
      </c>
      <c r="K190" s="201"/>
    </row>
    <row r="191" spans="1:11" s="119" customFormat="1" ht="13.5">
      <c r="A191" s="201"/>
      <c r="B191" s="201"/>
      <c r="C191" s="201"/>
      <c r="D191" s="201"/>
      <c r="E191" s="201"/>
      <c r="F191" s="221">
        <v>9999</v>
      </c>
      <c r="G191" s="201"/>
      <c r="H191" s="222" t="s">
        <v>43</v>
      </c>
      <c r="I191" s="201"/>
      <c r="J191" s="222" t="s">
        <v>43</v>
      </c>
      <c r="K191" s="201"/>
    </row>
    <row r="192" s="119" customFormat="1" ht="13.5"/>
    <row r="193" s="119" customFormat="1" ht="13.5"/>
    <row r="194" s="119" customFormat="1" ht="13.5"/>
    <row r="195" s="119" customFormat="1" ht="13.5"/>
    <row r="196" s="119" customFormat="1" ht="13.5"/>
    <row r="197" s="119" customFormat="1" ht="13.5"/>
    <row r="198" s="119" customFormat="1" ht="13.5"/>
    <row r="199" s="119" customFormat="1" ht="13.5"/>
    <row r="200" s="119" customFormat="1" ht="13.5"/>
    <row r="201" s="119" customFormat="1" ht="13.5"/>
    <row r="202" s="119" customFormat="1" ht="13.5"/>
    <row r="203" s="119" customFormat="1" ht="13.5"/>
    <row r="204" s="119" customFormat="1" ht="13.5"/>
    <row r="205" s="119" customFormat="1" ht="13.5"/>
    <row r="206" s="119" customFormat="1" ht="13.5"/>
    <row r="207" s="119" customFormat="1" ht="13.5"/>
    <row r="208" s="119" customFormat="1" ht="13.5"/>
    <row r="209" s="119" customFormat="1" ht="13.5"/>
    <row r="210" s="119" customFormat="1" ht="13.5"/>
    <row r="211" s="119" customFormat="1" ht="13.5"/>
    <row r="212" s="119" customFormat="1" ht="13.5"/>
    <row r="213" s="119" customFormat="1" ht="13.5"/>
    <row r="214" s="119" customFormat="1" ht="13.5"/>
    <row r="215" s="119" customFormat="1" ht="13.5"/>
    <row r="216" s="119" customFormat="1" ht="13.5"/>
    <row r="217" s="119" customFormat="1" ht="13.5"/>
    <row r="218" s="119" customFormat="1" ht="13.5"/>
    <row r="219" s="119" customFormat="1" ht="13.5"/>
    <row r="220" s="119" customFormat="1" ht="13.5"/>
    <row r="221" s="119" customFormat="1" ht="13.5"/>
    <row r="222" s="119" customFormat="1" ht="13.5"/>
    <row r="223" s="119" customFormat="1" ht="13.5"/>
    <row r="224" s="119" customFormat="1" ht="13.5"/>
    <row r="225" s="119" customFormat="1" ht="13.5"/>
    <row r="226" s="119" customFormat="1" ht="13.5"/>
    <row r="227" s="119" customFormat="1" ht="13.5"/>
    <row r="228" s="119" customFormat="1" ht="13.5"/>
    <row r="229" s="119" customFormat="1" ht="13.5"/>
    <row r="230" s="119" customFormat="1" ht="13.5"/>
    <row r="231" s="119" customFormat="1" ht="13.5"/>
    <row r="232" s="119" customFormat="1" ht="13.5"/>
    <row r="233" s="119" customFormat="1" ht="13.5"/>
    <row r="234" s="119" customFormat="1" ht="13.5"/>
    <row r="235" s="119" customFormat="1" ht="13.5"/>
    <row r="236" s="119" customFormat="1" ht="13.5"/>
    <row r="237" s="119" customFormat="1" ht="13.5"/>
    <row r="238" s="119" customFormat="1" ht="13.5"/>
    <row r="239" s="119" customFormat="1" ht="13.5"/>
    <row r="240" s="119" customFormat="1" ht="13.5"/>
    <row r="241" s="119" customFormat="1" ht="13.5"/>
    <row r="242" s="119" customFormat="1" ht="13.5"/>
    <row r="243" s="119" customFormat="1" ht="13.5"/>
    <row r="244" s="119" customFormat="1" ht="13.5"/>
    <row r="245" s="119" customFormat="1" ht="13.5"/>
    <row r="246" s="119" customFormat="1" ht="13.5"/>
    <row r="247" s="119" customFormat="1" ht="13.5"/>
    <row r="248" s="119" customFormat="1" ht="13.5"/>
    <row r="249" s="119" customFormat="1" ht="13.5"/>
    <row r="250" s="119" customFormat="1" ht="13.5"/>
    <row r="251" s="119" customFormat="1" ht="13.5"/>
    <row r="252" s="119" customFormat="1" ht="13.5"/>
    <row r="253" s="119" customFormat="1" ht="13.5"/>
    <row r="254" s="119" customFormat="1" ht="13.5"/>
    <row r="255" s="119" customFormat="1" ht="13.5"/>
    <row r="256" s="119" customFormat="1" ht="13.5"/>
    <row r="257" s="119" customFormat="1" ht="13.5"/>
    <row r="258" s="119" customFormat="1" ht="13.5"/>
    <row r="259" s="119" customFormat="1" ht="13.5"/>
    <row r="260" s="119" customFormat="1" ht="13.5"/>
    <row r="261" s="119" customFormat="1" ht="13.5"/>
    <row r="262" s="119" customFormat="1" ht="13.5"/>
    <row r="263" s="119" customFormat="1" ht="13.5"/>
    <row r="264" s="119" customFormat="1" ht="13.5"/>
    <row r="265" s="119" customFormat="1" ht="13.5"/>
    <row r="266" s="119" customFormat="1" ht="13.5"/>
    <row r="267" s="119" customFormat="1" ht="13.5"/>
    <row r="268" s="119" customFormat="1" ht="13.5"/>
    <row r="269" s="119" customFormat="1" ht="13.5"/>
    <row r="270" s="119" customFormat="1" ht="13.5"/>
    <row r="271" s="119" customFormat="1" ht="13.5"/>
    <row r="272" s="119" customFormat="1" ht="13.5"/>
    <row r="273" s="119" customFormat="1" ht="13.5"/>
    <row r="274" s="119" customFormat="1" ht="13.5"/>
    <row r="275" s="119" customFormat="1" ht="13.5"/>
    <row r="276" s="119" customFormat="1" ht="13.5"/>
    <row r="277" s="119" customFormat="1" ht="13.5"/>
    <row r="278" s="119" customFormat="1" ht="13.5"/>
    <row r="279" s="119" customFormat="1" ht="13.5"/>
    <row r="280" s="119" customFormat="1" ht="13.5"/>
    <row r="281" s="119" customFormat="1" ht="13.5"/>
    <row r="282" s="119" customFormat="1" ht="13.5"/>
    <row r="283" s="119" customFormat="1" ht="13.5"/>
    <row r="284" s="119" customFormat="1" ht="13.5"/>
    <row r="285" s="119" customFormat="1" ht="13.5"/>
    <row r="286" s="119" customFormat="1" ht="13.5"/>
    <row r="287" s="119" customFormat="1" ht="13.5"/>
    <row r="288" s="119" customFormat="1" ht="13.5"/>
    <row r="289" s="119" customFormat="1" ht="13.5"/>
    <row r="290" s="119" customFormat="1" ht="13.5"/>
    <row r="291" s="119" customFormat="1" ht="13.5"/>
    <row r="292" s="119" customFormat="1" ht="13.5"/>
    <row r="293" s="119" customFormat="1" ht="13.5"/>
    <row r="294" s="119" customFormat="1" ht="13.5"/>
    <row r="295" s="119" customFormat="1" ht="13.5"/>
    <row r="296" s="119" customFormat="1" ht="13.5"/>
    <row r="297" s="119" customFormat="1" ht="13.5"/>
    <row r="298" s="119" customFormat="1" ht="13.5"/>
    <row r="299" s="119" customFormat="1" ht="13.5"/>
    <row r="300" s="119" customFormat="1" ht="13.5"/>
    <row r="301" s="119" customFormat="1" ht="13.5"/>
    <row r="302" s="119" customFormat="1" ht="13.5"/>
    <row r="303" s="119" customFormat="1" ht="13.5"/>
    <row r="304" s="119" customFormat="1" ht="13.5"/>
    <row r="305" s="119" customFormat="1" ht="13.5"/>
    <row r="306" s="119" customFormat="1" ht="13.5"/>
    <row r="307" s="119" customFormat="1" ht="13.5"/>
    <row r="308" s="119" customFormat="1" ht="13.5"/>
    <row r="309" s="119" customFormat="1" ht="13.5"/>
    <row r="310" s="119" customFormat="1" ht="13.5"/>
    <row r="311" s="119" customFormat="1" ht="13.5"/>
    <row r="312" s="119" customFormat="1" ht="13.5"/>
    <row r="313" s="119" customFormat="1" ht="13.5"/>
    <row r="314" s="119" customFormat="1" ht="13.5"/>
    <row r="315" s="119" customFormat="1" ht="13.5"/>
    <row r="316" s="119" customFormat="1" ht="13.5"/>
    <row r="317" s="119" customFormat="1" ht="13.5"/>
    <row r="318" s="119" customFormat="1" ht="13.5"/>
    <row r="319" s="119" customFormat="1" ht="13.5"/>
    <row r="320" s="119" customFormat="1" ht="13.5"/>
    <row r="321" s="119" customFormat="1" ht="13.5"/>
    <row r="322" s="119" customFormat="1" ht="13.5"/>
    <row r="323" s="119" customFormat="1" ht="13.5"/>
    <row r="324" s="119" customFormat="1" ht="13.5"/>
    <row r="325" s="119" customFormat="1" ht="13.5"/>
    <row r="326" s="119" customFormat="1" ht="13.5"/>
    <row r="327" s="119" customFormat="1" ht="13.5"/>
    <row r="328" s="119" customFormat="1" ht="13.5"/>
    <row r="329" s="119" customFormat="1" ht="13.5"/>
    <row r="330" s="119" customFormat="1" ht="13.5"/>
    <row r="331" s="119" customFormat="1" ht="13.5"/>
    <row r="332" s="119" customFormat="1" ht="13.5"/>
    <row r="333" s="119" customFormat="1" ht="13.5"/>
    <row r="334" s="119" customFormat="1" ht="13.5"/>
    <row r="335" s="119" customFormat="1" ht="13.5"/>
    <row r="336" s="119" customFormat="1" ht="13.5"/>
    <row r="337" s="119" customFormat="1" ht="13.5"/>
    <row r="338" s="119" customFormat="1" ht="13.5"/>
    <row r="339" s="119" customFormat="1" ht="13.5"/>
    <row r="340" s="119" customFormat="1" ht="13.5"/>
    <row r="341" s="119" customFormat="1" ht="13.5"/>
    <row r="342" s="119" customFormat="1" ht="13.5"/>
    <row r="343" s="119" customFormat="1" ht="13.5"/>
    <row r="344" s="119" customFormat="1" ht="13.5"/>
    <row r="345" s="119" customFormat="1" ht="13.5"/>
    <row r="346" s="119" customFormat="1" ht="13.5"/>
    <row r="347" s="119" customFormat="1" ht="13.5"/>
    <row r="348" s="119" customFormat="1" ht="13.5"/>
    <row r="349" s="119" customFormat="1" ht="13.5"/>
    <row r="350" s="119" customFormat="1" ht="13.5"/>
    <row r="351" s="119" customFormat="1" ht="13.5"/>
    <row r="352" s="119" customFormat="1" ht="13.5"/>
    <row r="353" s="119" customFormat="1" ht="13.5"/>
    <row r="354" s="119" customFormat="1" ht="13.5"/>
    <row r="355" s="119" customFormat="1" ht="13.5"/>
    <row r="356" s="119" customFormat="1" ht="13.5"/>
    <row r="357" s="119" customFormat="1" ht="13.5"/>
    <row r="358" s="119" customFormat="1" ht="13.5"/>
    <row r="359" s="119" customFormat="1" ht="13.5"/>
    <row r="360" s="119" customFormat="1" ht="13.5"/>
    <row r="361" s="119" customFormat="1" ht="13.5"/>
    <row r="362" s="119" customFormat="1" ht="13.5"/>
    <row r="363" s="119" customFormat="1" ht="13.5"/>
    <row r="364" s="119" customFormat="1" ht="13.5"/>
    <row r="365" s="119" customFormat="1" ht="13.5"/>
    <row r="366" s="119" customFormat="1" ht="13.5"/>
    <row r="367" s="119" customFormat="1" ht="13.5"/>
    <row r="368" s="119" customFormat="1" ht="13.5"/>
    <row r="369" s="119" customFormat="1" ht="13.5"/>
    <row r="370" s="119" customFormat="1" ht="13.5"/>
    <row r="371" s="119" customFormat="1" ht="13.5"/>
    <row r="372" s="119" customFormat="1" ht="13.5"/>
    <row r="373" s="119" customFormat="1" ht="13.5"/>
    <row r="374" s="119" customFormat="1" ht="13.5"/>
    <row r="375" s="119" customFormat="1" ht="13.5"/>
    <row r="376" s="119" customFormat="1" ht="13.5"/>
    <row r="377" s="119" customFormat="1" ht="13.5"/>
    <row r="378" s="119" customFormat="1" ht="13.5"/>
    <row r="379" s="119" customFormat="1" ht="13.5"/>
    <row r="380" s="119" customFormat="1" ht="13.5"/>
    <row r="381" s="119" customFormat="1" ht="13.5"/>
    <row r="382" s="119" customFormat="1" ht="13.5"/>
    <row r="383" s="119" customFormat="1" ht="13.5"/>
    <row r="384" s="119" customFormat="1" ht="13.5"/>
    <row r="385" s="119" customFormat="1" ht="13.5"/>
    <row r="386" s="119" customFormat="1" ht="13.5"/>
    <row r="387" s="119" customFormat="1" ht="13.5"/>
    <row r="388" s="119" customFormat="1" ht="13.5"/>
    <row r="389" s="119" customFormat="1" ht="13.5"/>
    <row r="390" s="119" customFormat="1" ht="13.5"/>
    <row r="391" s="119" customFormat="1" ht="13.5"/>
    <row r="392" s="119" customFormat="1" ht="13.5"/>
    <row r="393" s="119" customFormat="1" ht="13.5"/>
    <row r="394" s="119" customFormat="1" ht="13.5"/>
    <row r="395" s="119" customFormat="1" ht="13.5"/>
    <row r="396" s="119" customFormat="1" ht="13.5"/>
    <row r="397" s="119" customFormat="1" ht="13.5"/>
    <row r="398" s="119" customFormat="1" ht="13.5"/>
    <row r="399" s="119" customFormat="1" ht="13.5"/>
    <row r="400" s="119" customFormat="1" ht="13.5"/>
    <row r="401" s="119" customFormat="1" ht="13.5"/>
    <row r="402" s="119" customFormat="1" ht="13.5"/>
    <row r="403" s="119" customFormat="1" ht="13.5"/>
    <row r="404" s="119" customFormat="1" ht="13.5"/>
    <row r="405" s="119" customFormat="1" ht="13.5"/>
    <row r="406" s="119" customFormat="1" ht="13.5"/>
    <row r="407" s="119" customFormat="1" ht="13.5"/>
    <row r="408" s="119" customFormat="1" ht="13.5"/>
    <row r="409" s="119" customFormat="1" ht="13.5"/>
    <row r="410" s="119" customFormat="1" ht="13.5"/>
    <row r="411" s="119" customFormat="1" ht="13.5"/>
    <row r="412" s="119" customFormat="1" ht="13.5"/>
    <row r="413" s="119" customFormat="1" ht="13.5"/>
    <row r="414" s="119" customFormat="1" ht="13.5"/>
    <row r="415" s="119" customFormat="1" ht="13.5"/>
    <row r="416" s="119" customFormat="1" ht="13.5"/>
    <row r="417" s="119" customFormat="1" ht="13.5"/>
    <row r="418" s="119" customFormat="1" ht="13.5"/>
    <row r="419" s="119" customFormat="1" ht="13.5"/>
    <row r="420" s="119" customFormat="1" ht="13.5"/>
    <row r="421" s="119" customFormat="1" ht="13.5"/>
    <row r="422" s="119" customFormat="1" ht="13.5"/>
    <row r="423" s="119" customFormat="1" ht="13.5"/>
    <row r="424" s="119" customFormat="1" ht="13.5"/>
    <row r="425" s="119" customFormat="1" ht="13.5"/>
    <row r="426" s="119" customFormat="1" ht="13.5"/>
    <row r="427" s="119" customFormat="1" ht="13.5"/>
    <row r="428" s="119" customFormat="1" ht="13.5"/>
    <row r="429" s="119" customFormat="1" ht="13.5"/>
    <row r="430" s="119" customFormat="1" ht="13.5"/>
    <row r="431" s="119" customFormat="1" ht="13.5"/>
    <row r="432" s="119" customFormat="1" ht="13.5"/>
    <row r="433" s="119" customFormat="1" ht="13.5"/>
    <row r="434" s="119" customFormat="1" ht="13.5"/>
    <row r="435" s="119" customFormat="1" ht="13.5"/>
    <row r="436" s="119" customFormat="1" ht="13.5"/>
    <row r="437" s="119" customFormat="1" ht="13.5"/>
    <row r="438" s="119" customFormat="1" ht="13.5"/>
    <row r="439" s="119" customFormat="1" ht="13.5"/>
    <row r="440" s="119" customFormat="1" ht="13.5"/>
    <row r="441" s="119" customFormat="1" ht="13.5"/>
    <row r="442" s="119" customFormat="1" ht="13.5"/>
    <row r="443" s="119" customFormat="1" ht="13.5"/>
    <row r="444" s="119" customFormat="1" ht="13.5"/>
    <row r="445" s="119" customFormat="1" ht="13.5"/>
    <row r="446" s="119" customFormat="1" ht="13.5"/>
    <row r="447" s="119" customFormat="1" ht="13.5"/>
    <row r="448" s="119" customFormat="1" ht="13.5"/>
    <row r="449" s="119" customFormat="1" ht="13.5"/>
    <row r="450" s="119" customFormat="1" ht="13.5"/>
    <row r="451" s="119" customFormat="1" ht="13.5"/>
    <row r="452" s="119" customFormat="1" ht="13.5"/>
    <row r="453" s="119" customFormat="1" ht="13.5"/>
    <row r="454" s="119" customFormat="1" ht="13.5"/>
    <row r="455" s="119" customFormat="1" ht="13.5"/>
    <row r="456" s="119" customFormat="1" ht="13.5"/>
    <row r="457" s="119" customFormat="1" ht="13.5"/>
    <row r="458" s="119" customFormat="1" ht="13.5"/>
    <row r="459" s="119" customFormat="1" ht="13.5"/>
    <row r="460" s="119" customFormat="1" ht="13.5"/>
    <row r="461" s="119" customFormat="1" ht="13.5"/>
    <row r="462" s="119" customFormat="1" ht="13.5"/>
    <row r="463" s="119" customFormat="1" ht="13.5"/>
    <row r="464" s="119" customFormat="1" ht="13.5"/>
    <row r="465" s="119" customFormat="1" ht="13.5"/>
    <row r="466" s="119" customFormat="1" ht="13.5"/>
    <row r="467" s="119" customFormat="1" ht="13.5"/>
    <row r="468" s="119" customFormat="1" ht="13.5"/>
    <row r="469" s="119" customFormat="1" ht="13.5"/>
    <row r="470" s="119" customFormat="1" ht="13.5"/>
    <row r="471" s="119" customFormat="1" ht="13.5"/>
    <row r="472" s="119" customFormat="1" ht="13.5"/>
    <row r="473" s="119" customFormat="1" ht="13.5"/>
    <row r="474" s="119" customFormat="1" ht="13.5"/>
    <row r="475" s="119" customFormat="1" ht="13.5"/>
    <row r="476" s="119" customFormat="1" ht="13.5"/>
    <row r="477" s="119" customFormat="1" ht="13.5"/>
    <row r="478" s="119" customFormat="1" ht="13.5"/>
    <row r="479" s="119" customFormat="1" ht="13.5"/>
    <row r="480" s="119" customFormat="1" ht="13.5"/>
    <row r="481" s="119" customFormat="1" ht="13.5"/>
    <row r="482" s="119" customFormat="1" ht="13.5"/>
    <row r="483" s="119" customFormat="1" ht="13.5"/>
    <row r="484" s="119" customFormat="1" ht="13.5"/>
    <row r="485" s="119" customFormat="1" ht="13.5"/>
    <row r="486" s="119" customFormat="1" ht="13.5"/>
    <row r="487" s="119" customFormat="1" ht="13.5"/>
    <row r="488" s="119" customFormat="1" ht="13.5"/>
    <row r="489" s="119" customFormat="1" ht="13.5"/>
    <row r="490" s="119" customFormat="1" ht="13.5"/>
    <row r="491" s="119" customFormat="1" ht="13.5"/>
    <row r="492" s="119" customFormat="1" ht="13.5"/>
    <row r="493" s="42" customFormat="1" ht="13.5"/>
    <row r="494" s="42" customFormat="1" ht="13.5"/>
    <row r="495" s="42" customFormat="1" ht="13.5"/>
    <row r="496" s="42" customFormat="1" ht="13.5"/>
    <row r="497" s="42" customFormat="1" ht="13.5"/>
    <row r="498" s="42" customFormat="1" ht="13.5"/>
    <row r="499" s="42" customFormat="1" ht="13.5"/>
    <row r="500" s="42" customFormat="1" ht="13.5"/>
    <row r="501" s="42" customFormat="1" ht="13.5"/>
    <row r="502" s="42" customFormat="1" ht="13.5"/>
    <row r="503" s="42" customFormat="1" ht="13.5"/>
    <row r="504" s="42" customFormat="1" ht="13.5"/>
    <row r="505" s="42" customFormat="1" ht="13.5"/>
    <row r="506" s="42" customFormat="1" ht="13.5"/>
    <row r="507" s="42" customFormat="1" ht="13.5"/>
    <row r="508" s="42" customFormat="1" ht="13.5"/>
    <row r="509" s="42" customFormat="1" ht="13.5"/>
    <row r="510" s="42" customFormat="1" ht="13.5"/>
    <row r="511" s="42" customFormat="1" ht="13.5"/>
    <row r="512" s="42" customFormat="1" ht="13.5"/>
    <row r="513" s="42" customFormat="1" ht="13.5"/>
    <row r="514" s="42" customFormat="1" ht="13.5"/>
    <row r="515" s="42" customFormat="1" ht="13.5"/>
    <row r="516" s="42" customFormat="1" ht="13.5"/>
    <row r="517" s="42" customFormat="1" ht="13.5"/>
    <row r="518" s="42" customFormat="1" ht="13.5"/>
    <row r="519" s="42" customFormat="1" ht="13.5"/>
    <row r="520" s="42" customFormat="1" ht="13.5"/>
    <row r="521" s="42" customFormat="1" ht="13.5"/>
    <row r="522" s="42" customFormat="1" ht="13.5"/>
    <row r="523" s="42" customFormat="1" ht="13.5"/>
    <row r="524" s="42" customFormat="1" ht="13.5"/>
    <row r="525" s="42" customFormat="1" ht="13.5"/>
    <row r="526" s="42" customFormat="1" ht="13.5"/>
    <row r="527" s="42" customFormat="1" ht="13.5"/>
    <row r="528" s="42" customFormat="1" ht="13.5"/>
    <row r="529" s="42" customFormat="1" ht="13.5"/>
    <row r="530" s="42" customFormat="1" ht="13.5"/>
    <row r="531" s="42" customFormat="1" ht="13.5"/>
    <row r="532" s="42" customFormat="1" ht="13.5"/>
    <row r="533" s="42" customFormat="1" ht="13.5"/>
    <row r="534" s="42" customFormat="1" ht="13.5"/>
    <row r="535" s="42" customFormat="1" ht="13.5"/>
    <row r="536" s="42" customFormat="1" ht="13.5"/>
    <row r="537" s="42" customFormat="1" ht="13.5"/>
    <row r="538" s="42" customFormat="1" ht="13.5"/>
    <row r="539" s="42" customFormat="1" ht="13.5"/>
    <row r="540" s="42" customFormat="1" ht="13.5"/>
    <row r="541" s="42" customFormat="1" ht="13.5"/>
    <row r="542" s="42" customFormat="1" ht="13.5"/>
    <row r="543" s="42" customFormat="1" ht="13.5"/>
    <row r="544" s="42" customFormat="1" ht="13.5"/>
    <row r="545" s="42" customFormat="1" ht="13.5"/>
    <row r="546" s="42" customFormat="1" ht="13.5"/>
    <row r="547" s="42" customFormat="1" ht="13.5"/>
    <row r="548" s="42" customFormat="1" ht="13.5"/>
    <row r="549" s="42" customFormat="1" ht="13.5"/>
    <row r="550" s="42" customFormat="1" ht="13.5"/>
    <row r="551" s="42" customFormat="1" ht="13.5"/>
    <row r="552" s="42" customFormat="1" ht="13.5"/>
    <row r="553" s="42" customFormat="1" ht="13.5"/>
    <row r="554" s="42" customFormat="1" ht="13.5"/>
    <row r="555" s="42" customFormat="1" ht="13.5"/>
    <row r="556" s="42" customFormat="1" ht="13.5"/>
    <row r="557" s="42" customFormat="1" ht="13.5"/>
    <row r="558" s="42" customFormat="1" ht="13.5"/>
    <row r="559" s="42" customFormat="1" ht="13.5"/>
    <row r="560" s="42" customFormat="1" ht="13.5"/>
    <row r="561" s="42" customFormat="1" ht="13.5"/>
    <row r="562" s="42" customFormat="1" ht="13.5"/>
    <row r="563" s="42" customFormat="1" ht="13.5"/>
    <row r="564" s="42" customFormat="1" ht="13.5"/>
    <row r="565" s="42" customFormat="1" ht="13.5"/>
    <row r="566" s="42" customFormat="1" ht="13.5"/>
    <row r="567" s="42" customFormat="1" ht="13.5"/>
    <row r="568" s="42" customFormat="1" ht="13.5"/>
    <row r="569" s="42" customFormat="1" ht="13.5"/>
    <row r="570" s="42" customFormat="1" ht="13.5"/>
    <row r="571" s="42" customFormat="1" ht="13.5"/>
    <row r="572" s="42" customFormat="1" ht="13.5"/>
    <row r="573" s="42" customFormat="1" ht="13.5"/>
    <row r="574" s="42" customFormat="1" ht="13.5"/>
    <row r="575" s="42" customFormat="1" ht="13.5"/>
    <row r="576" s="42" customFormat="1" ht="13.5"/>
    <row r="577" s="42" customFormat="1" ht="13.5"/>
    <row r="578" s="42" customFormat="1" ht="13.5"/>
    <row r="579" s="42" customFormat="1" ht="13.5"/>
    <row r="580" spans="11:26" s="63" customFormat="1" ht="13.5">
      <c r="K580" s="42"/>
      <c r="L580" s="42"/>
      <c r="M580" s="42"/>
      <c r="N580" s="42"/>
      <c r="O580" s="42"/>
      <c r="P580" s="42"/>
      <c r="Q580" s="42"/>
      <c r="R580" s="42"/>
      <c r="S580" s="42"/>
      <c r="T580" s="42"/>
      <c r="U580" s="42"/>
      <c r="V580" s="42"/>
      <c r="W580" s="35"/>
      <c r="X580" s="35"/>
      <c r="Y580" s="35"/>
      <c r="Z580" s="35"/>
    </row>
    <row r="581" spans="11:26" s="63" customFormat="1" ht="13.5">
      <c r="K581" s="42"/>
      <c r="L581" s="42"/>
      <c r="M581" s="42"/>
      <c r="N581" s="42"/>
      <c r="O581" s="42"/>
      <c r="P581" s="42"/>
      <c r="Q581" s="42"/>
      <c r="R581" s="42"/>
      <c r="S581" s="42"/>
      <c r="T581" s="42"/>
      <c r="U581" s="42"/>
      <c r="V581" s="42"/>
      <c r="W581" s="35"/>
      <c r="X581" s="35"/>
      <c r="Y581" s="35"/>
      <c r="Z581" s="35"/>
    </row>
    <row r="582" spans="11:26" s="63" customFormat="1" ht="13.5">
      <c r="K582" s="42"/>
      <c r="L582" s="42"/>
      <c r="M582" s="42"/>
      <c r="N582" s="42"/>
      <c r="O582" s="42"/>
      <c r="P582" s="42"/>
      <c r="Q582" s="42"/>
      <c r="R582" s="42"/>
      <c r="S582" s="42"/>
      <c r="T582" s="42"/>
      <c r="U582" s="42"/>
      <c r="V582" s="42"/>
      <c r="W582" s="35"/>
      <c r="X582" s="35"/>
      <c r="Y582" s="35"/>
      <c r="Z582" s="35"/>
    </row>
    <row r="583" spans="11:26" s="63" customFormat="1" ht="13.5">
      <c r="K583" s="42"/>
      <c r="L583" s="42"/>
      <c r="M583" s="42"/>
      <c r="N583" s="42"/>
      <c r="O583" s="42"/>
      <c r="P583" s="42"/>
      <c r="Q583" s="42"/>
      <c r="R583" s="42"/>
      <c r="S583" s="42"/>
      <c r="T583" s="42"/>
      <c r="U583" s="42"/>
      <c r="V583" s="42"/>
      <c r="W583" s="35"/>
      <c r="X583" s="35"/>
      <c r="Y583" s="35"/>
      <c r="Z583" s="35"/>
    </row>
  </sheetData>
  <sheetProtection sheet="1" objects="1" scenarios="1"/>
  <mergeCells count="51">
    <mergeCell ref="O9:P9"/>
    <mergeCell ref="O11:P11"/>
    <mergeCell ref="O13:P13"/>
    <mergeCell ref="O15:P15"/>
    <mergeCell ref="B6:C6"/>
    <mergeCell ref="F6:G6"/>
    <mergeCell ref="D6:E6"/>
    <mergeCell ref="M15:N15"/>
    <mergeCell ref="O6:P6"/>
    <mergeCell ref="K6:L6"/>
    <mergeCell ref="H6:I6"/>
    <mergeCell ref="M6:N6"/>
    <mergeCell ref="M9:N9"/>
    <mergeCell ref="M11:N11"/>
    <mergeCell ref="M13:N13"/>
    <mergeCell ref="K29:L29"/>
    <mergeCell ref="H19:I19"/>
    <mergeCell ref="H27:I27"/>
    <mergeCell ref="B27:C27"/>
    <mergeCell ref="B19:C19"/>
    <mergeCell ref="O29:P29"/>
    <mergeCell ref="O21:P21"/>
    <mergeCell ref="M21:N21"/>
    <mergeCell ref="M23:N23"/>
    <mergeCell ref="M25:N25"/>
    <mergeCell ref="M29:N29"/>
    <mergeCell ref="O23:P23"/>
    <mergeCell ref="Q29:R29"/>
    <mergeCell ref="A1:R1"/>
    <mergeCell ref="E4:F4"/>
    <mergeCell ref="Q6:R6"/>
    <mergeCell ref="Q9:R9"/>
    <mergeCell ref="Q11:R11"/>
    <mergeCell ref="Q13:R13"/>
    <mergeCell ref="Q15:R15"/>
    <mergeCell ref="K23:L23"/>
    <mergeCell ref="K9:L9"/>
    <mergeCell ref="K11:L11"/>
    <mergeCell ref="K13:L13"/>
    <mergeCell ref="K15:L15"/>
    <mergeCell ref="K21:L21"/>
    <mergeCell ref="B17:C17"/>
    <mergeCell ref="O25:P25"/>
    <mergeCell ref="F17:G17"/>
    <mergeCell ref="F19:G19"/>
    <mergeCell ref="F27:G27"/>
    <mergeCell ref="Q21:R21"/>
    <mergeCell ref="Q23:R23"/>
    <mergeCell ref="Q25:R25"/>
    <mergeCell ref="K25:L25"/>
    <mergeCell ref="H17:I17"/>
  </mergeCells>
  <conditionalFormatting sqref="H23:I26 H29:I29 D23:E29 H30:J30">
    <cfRule type="containsErrors" priority="7" dxfId="6" stopIfTrue="1">
      <formula>ISERROR(D23)</formula>
    </cfRule>
  </conditionalFormatting>
  <conditionalFormatting sqref="B30:G30">
    <cfRule type="containsText" priority="4" dxfId="7" operator="containsText" stopIfTrue="1" text="N/A">
      <formula>NOT(ISERROR(SEARCH("N/A",B30)))</formula>
    </cfRule>
    <cfRule type="notContainsText" priority="5" dxfId="8" operator="notContains" stopIfTrue="1" text="N/A">
      <formula>ISERROR(SEARCH("N/A",B30))</formula>
    </cfRule>
  </conditionalFormatting>
  <dataValidations count="1">
    <dataValidation type="whole" allowBlank="1" showInputMessage="1" showErrorMessage="1" sqref="B44">
      <formula1>10</formula1>
      <formula2>100</formula2>
    </dataValidation>
  </dataValidations>
  <printOptions/>
  <pageMargins left="0.25" right="0.25" top="0.75" bottom="0.75" header="0.3" footer="0.3"/>
  <pageSetup horizontalDpi="600" verticalDpi="600" orientation="landscape" r:id="rId2"/>
  <ignoredErrors>
    <ignoredError sqref="B10 F10 H10 J10 J12 H12 F12 B12 B14 F14 H14 J14 N17 L17 F16 C21 O18 M18 K18 N19 L19 G21 N27 L27 H22 F22 B22 C23 G23 H24 G25 F24 C25 F26 G29 C29 B24 D10 D12 D14 D16 E17 D18 D20 D22 D24 D26 E19 E21 E23 E25 E27 D28 Q18 P17 P19 P27 E29" formula="1"/>
  </ignoredErrors>
  <drawing r:id="rId1"/>
</worksheet>
</file>

<file path=xl/worksheets/sheet3.xml><?xml version="1.0" encoding="utf-8"?>
<worksheet xmlns="http://schemas.openxmlformats.org/spreadsheetml/2006/main" xmlns:r="http://schemas.openxmlformats.org/officeDocument/2006/relationships">
  <dimension ref="A1:R196"/>
  <sheetViews>
    <sheetView zoomScale="115" zoomScaleNormal="115" zoomScalePageLayoutView="0" workbookViewId="0" topLeftCell="A1">
      <selection activeCell="B17" sqref="B17"/>
    </sheetView>
  </sheetViews>
  <sheetFormatPr defaultColWidth="9.140625" defaultRowHeight="15"/>
  <sheetData>
    <row r="1" spans="3:18" ht="14.25">
      <c r="C1" s="87">
        <v>1</v>
      </c>
      <c r="D1" s="87">
        <v>2</v>
      </c>
      <c r="E1" s="87">
        <v>3</v>
      </c>
      <c r="F1" s="87">
        <v>4</v>
      </c>
      <c r="G1" s="87">
        <v>5</v>
      </c>
      <c r="H1" s="87">
        <v>6</v>
      </c>
      <c r="I1" s="87">
        <v>7</v>
      </c>
      <c r="J1" s="87">
        <v>8</v>
      </c>
      <c r="K1" s="87">
        <v>9</v>
      </c>
      <c r="L1" s="87">
        <v>10</v>
      </c>
      <c r="M1" s="87">
        <v>11</v>
      </c>
      <c r="N1" s="87">
        <v>12</v>
      </c>
      <c r="O1" s="87">
        <v>13</v>
      </c>
      <c r="P1" s="87">
        <v>14</v>
      </c>
      <c r="Q1" s="87">
        <v>15</v>
      </c>
      <c r="R1" s="87">
        <v>16</v>
      </c>
    </row>
    <row r="2" spans="1:18" ht="14.25">
      <c r="A2" s="67" t="s">
        <v>115</v>
      </c>
      <c r="B2" s="78"/>
      <c r="C2" s="84">
        <v>50</v>
      </c>
      <c r="D2" s="84">
        <v>51</v>
      </c>
      <c r="E2" s="84">
        <v>52</v>
      </c>
      <c r="F2" s="84">
        <v>53</v>
      </c>
      <c r="G2" s="84">
        <v>54</v>
      </c>
      <c r="H2" s="84">
        <v>55</v>
      </c>
      <c r="I2" s="84">
        <v>56</v>
      </c>
      <c r="J2" s="84">
        <v>57</v>
      </c>
      <c r="K2" s="84">
        <v>58</v>
      </c>
      <c r="L2" s="84">
        <v>59</v>
      </c>
      <c r="M2" s="84">
        <v>60</v>
      </c>
      <c r="N2" s="84">
        <v>61</v>
      </c>
      <c r="O2" s="84">
        <v>62</v>
      </c>
      <c r="P2" s="84">
        <v>63</v>
      </c>
      <c r="Q2" s="84">
        <v>64</v>
      </c>
      <c r="R2" s="84">
        <v>65</v>
      </c>
    </row>
    <row r="3" spans="1:18" ht="14.25">
      <c r="A3" s="87">
        <v>1</v>
      </c>
      <c r="B3" s="85">
        <v>10</v>
      </c>
      <c r="C3" s="79">
        <v>0</v>
      </c>
      <c r="D3" s="79">
        <v>0</v>
      </c>
      <c r="E3" s="79">
        <v>0</v>
      </c>
      <c r="F3" s="79">
        <v>0</v>
      </c>
      <c r="G3" s="79">
        <v>0</v>
      </c>
      <c r="H3" s="79">
        <v>0</v>
      </c>
      <c r="I3" s="79">
        <v>0.05</v>
      </c>
      <c r="J3" s="79">
        <v>0.1</v>
      </c>
      <c r="K3" s="79">
        <v>0.15</v>
      </c>
      <c r="L3" s="79">
        <v>0.2</v>
      </c>
      <c r="M3" s="79">
        <v>0.25</v>
      </c>
      <c r="N3" s="79">
        <v>0.3</v>
      </c>
      <c r="O3" s="79">
        <v>0.35</v>
      </c>
      <c r="P3" s="79">
        <v>0.4</v>
      </c>
      <c r="Q3" s="79">
        <v>0.45</v>
      </c>
      <c r="R3" s="79">
        <v>0.5</v>
      </c>
    </row>
    <row r="4" spans="1:18" ht="14.25">
      <c r="A4" s="87">
        <v>2</v>
      </c>
      <c r="B4" s="85">
        <v>11</v>
      </c>
      <c r="C4" s="79">
        <v>0</v>
      </c>
      <c r="D4" s="79">
        <v>0</v>
      </c>
      <c r="E4" s="79">
        <v>0</v>
      </c>
      <c r="F4" s="79">
        <v>0</v>
      </c>
      <c r="G4" s="79">
        <v>0</v>
      </c>
      <c r="H4" s="79">
        <v>0</v>
      </c>
      <c r="I4" s="79">
        <v>0.055</v>
      </c>
      <c r="J4" s="79">
        <v>0.11</v>
      </c>
      <c r="K4" s="79">
        <v>0.165</v>
      </c>
      <c r="L4" s="79">
        <v>0.22</v>
      </c>
      <c r="M4" s="79">
        <v>0.275</v>
      </c>
      <c r="N4" s="79">
        <v>0.33</v>
      </c>
      <c r="O4" s="79">
        <v>0.385</v>
      </c>
      <c r="P4" s="79">
        <v>0.44</v>
      </c>
      <c r="Q4" s="79">
        <v>0.495</v>
      </c>
      <c r="R4" s="79">
        <v>0.55</v>
      </c>
    </row>
    <row r="5" spans="1:18" ht="14.25">
      <c r="A5" s="87">
        <v>3</v>
      </c>
      <c r="B5" s="85">
        <v>12</v>
      </c>
      <c r="C5" s="79">
        <v>0</v>
      </c>
      <c r="D5" s="79">
        <v>0</v>
      </c>
      <c r="E5" s="79">
        <v>0</v>
      </c>
      <c r="F5" s="79">
        <v>0</v>
      </c>
      <c r="G5" s="79">
        <v>0</v>
      </c>
      <c r="H5" s="79">
        <v>0</v>
      </c>
      <c r="I5" s="79">
        <v>0.06</v>
      </c>
      <c r="J5" s="79">
        <v>0.12</v>
      </c>
      <c r="K5" s="79">
        <v>0.18</v>
      </c>
      <c r="L5" s="79">
        <v>0.24</v>
      </c>
      <c r="M5" s="79">
        <v>0.3</v>
      </c>
      <c r="N5" s="79">
        <v>0.36</v>
      </c>
      <c r="O5" s="79">
        <v>0.42</v>
      </c>
      <c r="P5" s="79">
        <v>0.48</v>
      </c>
      <c r="Q5" s="79">
        <v>0.54</v>
      </c>
      <c r="R5" s="79">
        <v>0.6</v>
      </c>
    </row>
    <row r="6" spans="1:18" ht="14.25">
      <c r="A6" s="87">
        <v>4</v>
      </c>
      <c r="B6" s="85">
        <v>13</v>
      </c>
      <c r="C6" s="79">
        <v>0</v>
      </c>
      <c r="D6" s="79">
        <v>0</v>
      </c>
      <c r="E6" s="79">
        <v>0</v>
      </c>
      <c r="F6" s="79">
        <v>0</v>
      </c>
      <c r="G6" s="79">
        <v>0</v>
      </c>
      <c r="H6" s="79">
        <v>0</v>
      </c>
      <c r="I6" s="79">
        <v>0.065</v>
      </c>
      <c r="J6" s="79">
        <v>0.13</v>
      </c>
      <c r="K6" s="79">
        <v>0.195</v>
      </c>
      <c r="L6" s="79">
        <v>0.26</v>
      </c>
      <c r="M6" s="79">
        <v>0.325</v>
      </c>
      <c r="N6" s="79">
        <v>0.39</v>
      </c>
      <c r="O6" s="79">
        <v>0.455</v>
      </c>
      <c r="P6" s="79">
        <v>0.52</v>
      </c>
      <c r="Q6" s="79">
        <v>0.585</v>
      </c>
      <c r="R6" s="79">
        <v>0.65</v>
      </c>
    </row>
    <row r="7" spans="1:18" ht="14.25">
      <c r="A7" s="87">
        <v>5</v>
      </c>
      <c r="B7" s="85">
        <v>14</v>
      </c>
      <c r="C7" s="79">
        <v>0</v>
      </c>
      <c r="D7" s="79">
        <v>0</v>
      </c>
      <c r="E7" s="79">
        <v>0</v>
      </c>
      <c r="F7" s="79">
        <v>0</v>
      </c>
      <c r="G7" s="79">
        <v>0</v>
      </c>
      <c r="H7" s="79">
        <v>0</v>
      </c>
      <c r="I7" s="79">
        <v>0.07</v>
      </c>
      <c r="J7" s="79">
        <v>0.14</v>
      </c>
      <c r="K7" s="79">
        <v>0.21</v>
      </c>
      <c r="L7" s="79">
        <v>0.28</v>
      </c>
      <c r="M7" s="79">
        <v>0.35</v>
      </c>
      <c r="N7" s="79">
        <v>0.42</v>
      </c>
      <c r="O7" s="79">
        <v>0.49</v>
      </c>
      <c r="P7" s="79">
        <v>0.56</v>
      </c>
      <c r="Q7" s="79">
        <v>0.63</v>
      </c>
      <c r="R7" s="79">
        <v>0.7</v>
      </c>
    </row>
    <row r="8" spans="1:18" ht="14.25">
      <c r="A8" s="87">
        <v>6</v>
      </c>
      <c r="B8" s="85">
        <v>15</v>
      </c>
      <c r="C8" s="79">
        <v>0</v>
      </c>
      <c r="D8" s="79">
        <v>0</v>
      </c>
      <c r="E8" s="79">
        <v>0</v>
      </c>
      <c r="F8" s="79">
        <v>0</v>
      </c>
      <c r="G8" s="79">
        <v>0</v>
      </c>
      <c r="H8" s="79">
        <v>0</v>
      </c>
      <c r="I8" s="79">
        <v>0.075</v>
      </c>
      <c r="J8" s="79">
        <v>0.15</v>
      </c>
      <c r="K8" s="79">
        <v>0.225</v>
      </c>
      <c r="L8" s="79">
        <v>0.3</v>
      </c>
      <c r="M8" s="79">
        <v>0.375</v>
      </c>
      <c r="N8" s="79">
        <v>0.45</v>
      </c>
      <c r="O8" s="79">
        <v>0.525</v>
      </c>
      <c r="P8" s="79">
        <v>0.6</v>
      </c>
      <c r="Q8" s="79">
        <v>0.675</v>
      </c>
      <c r="R8" s="79">
        <v>0.75</v>
      </c>
    </row>
    <row r="9" spans="1:18" ht="14.25">
      <c r="A9" s="87">
        <v>7</v>
      </c>
      <c r="B9" s="85">
        <v>16</v>
      </c>
      <c r="C9" s="79">
        <v>0</v>
      </c>
      <c r="D9" s="79">
        <v>0</v>
      </c>
      <c r="E9" s="79">
        <v>0</v>
      </c>
      <c r="F9" s="79">
        <v>0</v>
      </c>
      <c r="G9" s="79">
        <v>0</v>
      </c>
      <c r="H9" s="79">
        <v>0</v>
      </c>
      <c r="I9" s="79">
        <v>0.08</v>
      </c>
      <c r="J9" s="79">
        <v>0.16</v>
      </c>
      <c r="K9" s="79">
        <v>0.24</v>
      </c>
      <c r="L9" s="79">
        <v>0.32</v>
      </c>
      <c r="M9" s="79">
        <v>0.4</v>
      </c>
      <c r="N9" s="79">
        <v>0.48</v>
      </c>
      <c r="O9" s="79">
        <v>0.56</v>
      </c>
      <c r="P9" s="79">
        <v>0.64</v>
      </c>
      <c r="Q9" s="79">
        <v>0.72</v>
      </c>
      <c r="R9" s="79">
        <v>0.8</v>
      </c>
    </row>
    <row r="10" spans="1:18" ht="14.25">
      <c r="A10" s="87">
        <v>8</v>
      </c>
      <c r="B10" s="85">
        <v>17</v>
      </c>
      <c r="C10" s="79">
        <v>0</v>
      </c>
      <c r="D10" s="79">
        <v>0</v>
      </c>
      <c r="E10" s="79">
        <v>0</v>
      </c>
      <c r="F10" s="79">
        <v>0</v>
      </c>
      <c r="G10" s="79">
        <v>0</v>
      </c>
      <c r="H10" s="79">
        <v>0</v>
      </c>
      <c r="I10" s="79">
        <v>0.085</v>
      </c>
      <c r="J10" s="79">
        <v>0.17</v>
      </c>
      <c r="K10" s="79">
        <v>0.255</v>
      </c>
      <c r="L10" s="79">
        <v>0.34</v>
      </c>
      <c r="M10" s="79">
        <v>0.425</v>
      </c>
      <c r="N10" s="79">
        <v>0.51</v>
      </c>
      <c r="O10" s="79">
        <v>0.595</v>
      </c>
      <c r="P10" s="79">
        <v>0.68</v>
      </c>
      <c r="Q10" s="79">
        <v>0.765</v>
      </c>
      <c r="R10" s="79">
        <v>0.85</v>
      </c>
    </row>
    <row r="11" spans="1:18" ht="14.25">
      <c r="A11" s="87">
        <v>9</v>
      </c>
      <c r="B11" s="85">
        <v>18</v>
      </c>
      <c r="C11" s="79">
        <v>0</v>
      </c>
      <c r="D11" s="79">
        <v>0</v>
      </c>
      <c r="E11" s="79">
        <v>0</v>
      </c>
      <c r="F11" s="79">
        <v>0</v>
      </c>
      <c r="G11" s="79">
        <v>0</v>
      </c>
      <c r="H11" s="79">
        <v>0</v>
      </c>
      <c r="I11" s="79">
        <v>0.09</v>
      </c>
      <c r="J11" s="79">
        <v>0.18</v>
      </c>
      <c r="K11" s="79">
        <v>0.27</v>
      </c>
      <c r="L11" s="79">
        <v>0.36</v>
      </c>
      <c r="M11" s="79">
        <v>0.45</v>
      </c>
      <c r="N11" s="79">
        <v>0.54</v>
      </c>
      <c r="O11" s="79">
        <v>0.63</v>
      </c>
      <c r="P11" s="79">
        <v>0.72</v>
      </c>
      <c r="Q11" s="79">
        <v>0.81</v>
      </c>
      <c r="R11" s="79">
        <v>0.9</v>
      </c>
    </row>
    <row r="12" spans="1:18" ht="14.25">
      <c r="A12" s="87">
        <v>10</v>
      </c>
      <c r="B12" s="85">
        <v>19</v>
      </c>
      <c r="C12" s="79">
        <v>0</v>
      </c>
      <c r="D12" s="79">
        <v>0</v>
      </c>
      <c r="E12" s="79">
        <v>0</v>
      </c>
      <c r="F12" s="79">
        <v>0</v>
      </c>
      <c r="G12" s="79">
        <v>0</v>
      </c>
      <c r="H12" s="79">
        <v>0</v>
      </c>
      <c r="I12" s="79">
        <v>0.095</v>
      </c>
      <c r="J12" s="79">
        <v>0.19</v>
      </c>
      <c r="K12" s="79">
        <v>0.285</v>
      </c>
      <c r="L12" s="79">
        <v>0.38</v>
      </c>
      <c r="M12" s="79">
        <v>0.475</v>
      </c>
      <c r="N12" s="79">
        <v>0.57</v>
      </c>
      <c r="O12" s="79">
        <v>0.665</v>
      </c>
      <c r="P12" s="79">
        <v>0.76</v>
      </c>
      <c r="Q12" s="79">
        <v>0.855</v>
      </c>
      <c r="R12" s="79">
        <v>0.95</v>
      </c>
    </row>
    <row r="13" spans="1:18" ht="14.25">
      <c r="A13" s="87">
        <v>11</v>
      </c>
      <c r="B13" s="85">
        <v>20</v>
      </c>
      <c r="C13" s="79">
        <v>0</v>
      </c>
      <c r="D13" s="79">
        <v>0</v>
      </c>
      <c r="E13" s="79">
        <v>0</v>
      </c>
      <c r="F13" s="79">
        <v>0</v>
      </c>
      <c r="G13" s="79">
        <v>0</v>
      </c>
      <c r="H13" s="79">
        <v>0</v>
      </c>
      <c r="I13" s="79">
        <v>0.1</v>
      </c>
      <c r="J13" s="79">
        <v>0.2</v>
      </c>
      <c r="K13" s="79">
        <v>0.3</v>
      </c>
      <c r="L13" s="79">
        <v>0.4</v>
      </c>
      <c r="M13" s="79">
        <v>0.5</v>
      </c>
      <c r="N13" s="79">
        <v>0.6</v>
      </c>
      <c r="O13" s="79">
        <v>0.7</v>
      </c>
      <c r="P13" s="79">
        <v>0.8</v>
      </c>
      <c r="Q13" s="79">
        <v>0.9</v>
      </c>
      <c r="R13" s="79">
        <v>1</v>
      </c>
    </row>
    <row r="15" spans="2:10" ht="14.25">
      <c r="B15" s="81" t="s">
        <v>117</v>
      </c>
      <c r="C15" s="81" t="s">
        <v>116</v>
      </c>
      <c r="D15" s="91"/>
      <c r="E15" t="s">
        <v>118</v>
      </c>
      <c r="I15" s="90" t="s">
        <v>122</v>
      </c>
      <c r="J15" s="90" t="s">
        <v>123</v>
      </c>
    </row>
    <row r="16" spans="2:5" ht="14.25">
      <c r="B16" s="83">
        <f>IF('Medical, Dental Estimator'!C13&gt;20,20,'Medical, Dental Estimator'!C13)</f>
        <v>20</v>
      </c>
      <c r="C16" s="83">
        <f>IF('Medical, Dental Estimator'!C11&gt;65,65,'Medical, Dental Estimator'!C11)</f>
        <v>65</v>
      </c>
      <c r="D16" s="90"/>
      <c r="E16" s="86">
        <f>INDEX(C3:R13,MATCH(B16,B3:B13,0),MATCH(C16,C2:R2,0))</f>
        <v>1</v>
      </c>
    </row>
    <row r="17" spans="2:6" ht="14.25">
      <c r="B17" s="82"/>
      <c r="C17" s="82"/>
      <c r="E17" s="88">
        <f>IF(B16&gt;=20,INDEX(C3:R13,MATCH(20,B3:B13,0),MATCH(C16,C2:R2,0)),INDEX(C3:R13,MATCH(B16,B3:B13,0),MATCH(C16,C2:R2,0)))</f>
        <v>1</v>
      </c>
      <c r="F17" t="s">
        <v>119</v>
      </c>
    </row>
    <row r="18" spans="2:6" ht="14.25">
      <c r="B18" s="82"/>
      <c r="C18" s="82"/>
      <c r="E18" s="88">
        <f>IF(C16&gt;=65,INDEX(C3:R13,MATCH(B16,B3:B13,0),MATCH(65,C2:R2,0)),INDEX(C3:R13,MATCH(B16,B3:B13,0),MATCH(C16,C2:R2,0)))</f>
        <v>1</v>
      </c>
      <c r="F18" t="s">
        <v>120</v>
      </c>
    </row>
    <row r="19" spans="2:5" ht="14.25">
      <c r="B19" s="82"/>
      <c r="C19" s="82"/>
      <c r="D19" s="89" t="s">
        <v>121</v>
      </c>
      <c r="E19" s="88"/>
    </row>
    <row r="20" spans="2:5" ht="14.25">
      <c r="B20" s="82"/>
      <c r="C20" s="82"/>
      <c r="E20" s="88"/>
    </row>
    <row r="21" spans="2:5" ht="14.25">
      <c r="B21">
        <v>10</v>
      </c>
      <c r="C21">
        <v>50</v>
      </c>
      <c r="D21" t="str">
        <f>CONCATENATE(B21,C21)</f>
        <v>1050</v>
      </c>
      <c r="E21" s="80">
        <f>INDEX(C3:R13,MATCH(B21,B3:B13,0),MATCH(C21,C2:R2,0))</f>
        <v>0</v>
      </c>
    </row>
    <row r="22" spans="2:5" ht="14.25">
      <c r="B22">
        <v>10</v>
      </c>
      <c r="C22">
        <v>51</v>
      </c>
      <c r="D22" t="str">
        <f aca="true" t="shared" si="0" ref="D22:D85">CONCATENATE(B22,C22)</f>
        <v>1051</v>
      </c>
      <c r="E22" s="80"/>
    </row>
    <row r="23" spans="2:5" ht="14.25">
      <c r="B23">
        <v>10</v>
      </c>
      <c r="C23">
        <v>52</v>
      </c>
      <c r="D23" t="str">
        <f t="shared" si="0"/>
        <v>1052</v>
      </c>
      <c r="E23" s="80"/>
    </row>
    <row r="24" spans="2:7" ht="14.25">
      <c r="B24">
        <v>10</v>
      </c>
      <c r="C24">
        <v>53</v>
      </c>
      <c r="D24" t="str">
        <f t="shared" si="0"/>
        <v>1053</v>
      </c>
      <c r="E24" s="80"/>
      <c r="G24" t="str">
        <f>IF(OR(B16&gt;=20,C16&gt;=65),"yay","never mind")</f>
        <v>yay</v>
      </c>
    </row>
    <row r="25" spans="2:5" ht="14.25">
      <c r="B25">
        <v>10</v>
      </c>
      <c r="C25">
        <v>54</v>
      </c>
      <c r="D25" t="str">
        <f t="shared" si="0"/>
        <v>1054</v>
      </c>
      <c r="E25" s="80"/>
    </row>
    <row r="26" spans="2:5" ht="14.25">
      <c r="B26">
        <v>10</v>
      </c>
      <c r="C26">
        <v>55</v>
      </c>
      <c r="D26" t="str">
        <f t="shared" si="0"/>
        <v>1055</v>
      </c>
      <c r="E26" s="80"/>
    </row>
    <row r="27" spans="2:5" ht="14.25">
      <c r="B27">
        <v>10</v>
      </c>
      <c r="C27">
        <v>56</v>
      </c>
      <c r="D27" t="str">
        <f t="shared" si="0"/>
        <v>1056</v>
      </c>
      <c r="E27" s="80"/>
    </row>
    <row r="28" spans="2:5" ht="14.25">
      <c r="B28">
        <v>10</v>
      </c>
      <c r="C28">
        <v>57</v>
      </c>
      <c r="D28" t="str">
        <f t="shared" si="0"/>
        <v>1057</v>
      </c>
      <c r="E28" s="80"/>
    </row>
    <row r="29" spans="2:5" ht="14.25">
      <c r="B29">
        <v>10</v>
      </c>
      <c r="C29">
        <v>58</v>
      </c>
      <c r="D29" t="str">
        <f t="shared" si="0"/>
        <v>1058</v>
      </c>
      <c r="E29" s="80"/>
    </row>
    <row r="30" spans="2:5" ht="14.25">
      <c r="B30">
        <v>10</v>
      </c>
      <c r="C30">
        <v>59</v>
      </c>
      <c r="D30" t="str">
        <f t="shared" si="0"/>
        <v>1059</v>
      </c>
      <c r="E30" s="80"/>
    </row>
    <row r="31" spans="2:5" ht="14.25">
      <c r="B31">
        <v>10</v>
      </c>
      <c r="C31">
        <v>60</v>
      </c>
      <c r="D31" t="str">
        <f t="shared" si="0"/>
        <v>1060</v>
      </c>
      <c r="E31" s="80"/>
    </row>
    <row r="32" spans="2:5" ht="14.25">
      <c r="B32">
        <v>10</v>
      </c>
      <c r="C32">
        <v>61</v>
      </c>
      <c r="D32" t="str">
        <f t="shared" si="0"/>
        <v>1061</v>
      </c>
      <c r="E32" s="80"/>
    </row>
    <row r="33" spans="2:5" ht="14.25">
      <c r="B33">
        <v>10</v>
      </c>
      <c r="C33">
        <v>62</v>
      </c>
      <c r="D33" t="str">
        <f t="shared" si="0"/>
        <v>1062</v>
      </c>
      <c r="E33" s="80"/>
    </row>
    <row r="34" spans="2:5" ht="14.25">
      <c r="B34">
        <v>10</v>
      </c>
      <c r="C34">
        <v>63</v>
      </c>
      <c r="D34" t="str">
        <f t="shared" si="0"/>
        <v>1063</v>
      </c>
      <c r="E34" s="80"/>
    </row>
    <row r="35" spans="2:5" ht="14.25">
      <c r="B35">
        <v>10</v>
      </c>
      <c r="C35">
        <v>64</v>
      </c>
      <c r="D35" t="str">
        <f t="shared" si="0"/>
        <v>1064</v>
      </c>
      <c r="E35" s="80"/>
    </row>
    <row r="36" spans="2:5" ht="14.25">
      <c r="B36">
        <v>10</v>
      </c>
      <c r="C36">
        <v>65</v>
      </c>
      <c r="D36" t="str">
        <f t="shared" si="0"/>
        <v>1065</v>
      </c>
      <c r="E36" s="80"/>
    </row>
    <row r="37" spans="2:5" ht="14.25">
      <c r="B37">
        <v>11</v>
      </c>
      <c r="C37">
        <v>50</v>
      </c>
      <c r="D37" t="str">
        <f t="shared" si="0"/>
        <v>1150</v>
      </c>
      <c r="E37" s="80"/>
    </row>
    <row r="38" spans="2:5" ht="14.25">
      <c r="B38">
        <v>11</v>
      </c>
      <c r="C38">
        <v>51</v>
      </c>
      <c r="D38" t="str">
        <f t="shared" si="0"/>
        <v>1151</v>
      </c>
      <c r="E38" s="80"/>
    </row>
    <row r="39" spans="2:5" ht="14.25">
      <c r="B39">
        <v>11</v>
      </c>
      <c r="C39">
        <v>52</v>
      </c>
      <c r="D39" t="str">
        <f t="shared" si="0"/>
        <v>1152</v>
      </c>
      <c r="E39" s="80"/>
    </row>
    <row r="40" spans="2:5" ht="14.25">
      <c r="B40">
        <v>11</v>
      </c>
      <c r="C40">
        <v>53</v>
      </c>
      <c r="D40" t="str">
        <f t="shared" si="0"/>
        <v>1153</v>
      </c>
      <c r="E40" s="80"/>
    </row>
    <row r="41" spans="2:5" ht="14.25">
      <c r="B41">
        <v>11</v>
      </c>
      <c r="C41">
        <v>54</v>
      </c>
      <c r="D41" t="str">
        <f t="shared" si="0"/>
        <v>1154</v>
      </c>
      <c r="E41" s="80"/>
    </row>
    <row r="42" spans="2:5" ht="14.25">
      <c r="B42">
        <v>11</v>
      </c>
      <c r="C42">
        <v>55</v>
      </c>
      <c r="D42" t="str">
        <f t="shared" si="0"/>
        <v>1155</v>
      </c>
      <c r="E42" s="80"/>
    </row>
    <row r="43" spans="2:5" ht="14.25">
      <c r="B43">
        <v>11</v>
      </c>
      <c r="C43">
        <v>56</v>
      </c>
      <c r="D43" t="str">
        <f t="shared" si="0"/>
        <v>1156</v>
      </c>
      <c r="E43" s="80"/>
    </row>
    <row r="44" spans="2:5" ht="14.25">
      <c r="B44">
        <v>11</v>
      </c>
      <c r="C44">
        <v>57</v>
      </c>
      <c r="D44" t="str">
        <f t="shared" si="0"/>
        <v>1157</v>
      </c>
      <c r="E44" s="80"/>
    </row>
    <row r="45" spans="2:5" ht="14.25">
      <c r="B45">
        <v>11</v>
      </c>
      <c r="C45">
        <v>58</v>
      </c>
      <c r="D45" t="str">
        <f t="shared" si="0"/>
        <v>1158</v>
      </c>
      <c r="E45" s="80"/>
    </row>
    <row r="46" spans="2:5" ht="14.25">
      <c r="B46">
        <v>11</v>
      </c>
      <c r="C46">
        <v>59</v>
      </c>
      <c r="D46" t="str">
        <f t="shared" si="0"/>
        <v>1159</v>
      </c>
      <c r="E46" s="80"/>
    </row>
    <row r="47" spans="2:5" ht="14.25">
      <c r="B47">
        <v>11</v>
      </c>
      <c r="C47">
        <v>60</v>
      </c>
      <c r="D47" t="str">
        <f t="shared" si="0"/>
        <v>1160</v>
      </c>
      <c r="E47" s="80"/>
    </row>
    <row r="48" spans="2:5" ht="14.25">
      <c r="B48">
        <v>11</v>
      </c>
      <c r="C48">
        <v>61</v>
      </c>
      <c r="D48" t="str">
        <f t="shared" si="0"/>
        <v>1161</v>
      </c>
      <c r="E48" s="80"/>
    </row>
    <row r="49" spans="2:5" ht="14.25">
      <c r="B49">
        <v>11</v>
      </c>
      <c r="C49">
        <v>62</v>
      </c>
      <c r="D49" t="str">
        <f t="shared" si="0"/>
        <v>1162</v>
      </c>
      <c r="E49" s="80"/>
    </row>
    <row r="50" spans="2:5" ht="14.25">
      <c r="B50">
        <v>11</v>
      </c>
      <c r="C50">
        <v>63</v>
      </c>
      <c r="D50" t="str">
        <f t="shared" si="0"/>
        <v>1163</v>
      </c>
      <c r="E50" s="80"/>
    </row>
    <row r="51" spans="2:5" ht="14.25">
      <c r="B51">
        <v>11</v>
      </c>
      <c r="C51">
        <v>64</v>
      </c>
      <c r="D51" t="str">
        <f t="shared" si="0"/>
        <v>1164</v>
      </c>
      <c r="E51" s="80"/>
    </row>
    <row r="52" spans="2:5" ht="14.25">
      <c r="B52">
        <v>11</v>
      </c>
      <c r="C52">
        <v>65</v>
      </c>
      <c r="D52" t="str">
        <f t="shared" si="0"/>
        <v>1165</v>
      </c>
      <c r="E52" s="80"/>
    </row>
    <row r="53" spans="2:5" ht="14.25">
      <c r="B53">
        <v>12</v>
      </c>
      <c r="C53">
        <v>50</v>
      </c>
      <c r="D53" t="str">
        <f t="shared" si="0"/>
        <v>1250</v>
      </c>
      <c r="E53" s="80"/>
    </row>
    <row r="54" spans="2:5" ht="14.25">
      <c r="B54">
        <v>12</v>
      </c>
      <c r="C54">
        <v>51</v>
      </c>
      <c r="D54" t="str">
        <f t="shared" si="0"/>
        <v>1251</v>
      </c>
      <c r="E54" s="80"/>
    </row>
    <row r="55" spans="2:5" ht="14.25">
      <c r="B55">
        <v>12</v>
      </c>
      <c r="C55">
        <v>52</v>
      </c>
      <c r="D55" t="str">
        <f t="shared" si="0"/>
        <v>1252</v>
      </c>
      <c r="E55" s="80"/>
    </row>
    <row r="56" spans="2:5" ht="14.25">
      <c r="B56">
        <v>12</v>
      </c>
      <c r="C56">
        <v>53</v>
      </c>
      <c r="D56" t="str">
        <f t="shared" si="0"/>
        <v>1253</v>
      </c>
      <c r="E56" s="80"/>
    </row>
    <row r="57" spans="2:5" ht="14.25">
      <c r="B57">
        <v>12</v>
      </c>
      <c r="C57">
        <v>54</v>
      </c>
      <c r="D57" t="str">
        <f t="shared" si="0"/>
        <v>1254</v>
      </c>
      <c r="E57" s="80"/>
    </row>
    <row r="58" spans="2:5" ht="14.25">
      <c r="B58">
        <v>12</v>
      </c>
      <c r="C58">
        <v>55</v>
      </c>
      <c r="D58" t="str">
        <f t="shared" si="0"/>
        <v>1255</v>
      </c>
      <c r="E58" s="80"/>
    </row>
    <row r="59" spans="2:5" ht="14.25">
      <c r="B59">
        <v>12</v>
      </c>
      <c r="C59">
        <v>56</v>
      </c>
      <c r="D59" t="str">
        <f t="shared" si="0"/>
        <v>1256</v>
      </c>
      <c r="E59" s="80"/>
    </row>
    <row r="60" spans="2:5" ht="14.25">
      <c r="B60">
        <v>12</v>
      </c>
      <c r="C60">
        <v>57</v>
      </c>
      <c r="D60" t="str">
        <f t="shared" si="0"/>
        <v>1257</v>
      </c>
      <c r="E60" s="80"/>
    </row>
    <row r="61" spans="2:5" ht="14.25">
      <c r="B61">
        <v>12</v>
      </c>
      <c r="C61">
        <v>58</v>
      </c>
      <c r="D61" t="str">
        <f t="shared" si="0"/>
        <v>1258</v>
      </c>
      <c r="E61" s="80"/>
    </row>
    <row r="62" spans="2:5" ht="14.25">
      <c r="B62">
        <v>12</v>
      </c>
      <c r="C62">
        <v>59</v>
      </c>
      <c r="D62" t="str">
        <f t="shared" si="0"/>
        <v>1259</v>
      </c>
      <c r="E62" s="80"/>
    </row>
    <row r="63" spans="2:5" ht="14.25">
      <c r="B63">
        <v>12</v>
      </c>
      <c r="C63">
        <v>60</v>
      </c>
      <c r="D63" t="str">
        <f t="shared" si="0"/>
        <v>1260</v>
      </c>
      <c r="E63" s="80"/>
    </row>
    <row r="64" spans="2:5" ht="14.25">
      <c r="B64">
        <v>12</v>
      </c>
      <c r="C64">
        <v>61</v>
      </c>
      <c r="D64" t="str">
        <f t="shared" si="0"/>
        <v>1261</v>
      </c>
      <c r="E64" s="80"/>
    </row>
    <row r="65" spans="2:5" ht="14.25">
      <c r="B65">
        <v>12</v>
      </c>
      <c r="C65">
        <v>62</v>
      </c>
      <c r="D65" t="str">
        <f t="shared" si="0"/>
        <v>1262</v>
      </c>
      <c r="E65" s="80"/>
    </row>
    <row r="66" spans="2:5" ht="14.25">
      <c r="B66">
        <v>12</v>
      </c>
      <c r="C66">
        <v>63</v>
      </c>
      <c r="D66" t="str">
        <f t="shared" si="0"/>
        <v>1263</v>
      </c>
      <c r="E66" s="80"/>
    </row>
    <row r="67" spans="2:5" ht="14.25">
      <c r="B67">
        <v>12</v>
      </c>
      <c r="C67">
        <v>64</v>
      </c>
      <c r="D67" t="str">
        <f t="shared" si="0"/>
        <v>1264</v>
      </c>
      <c r="E67" s="80"/>
    </row>
    <row r="68" spans="2:5" ht="14.25">
      <c r="B68">
        <v>12</v>
      </c>
      <c r="C68">
        <v>65</v>
      </c>
      <c r="D68" t="str">
        <f t="shared" si="0"/>
        <v>1265</v>
      </c>
      <c r="E68" s="80"/>
    </row>
    <row r="69" spans="2:5" ht="14.25">
      <c r="B69">
        <v>13</v>
      </c>
      <c r="C69">
        <v>50</v>
      </c>
      <c r="D69" t="str">
        <f t="shared" si="0"/>
        <v>1350</v>
      </c>
      <c r="E69" s="80"/>
    </row>
    <row r="70" spans="2:5" ht="14.25">
      <c r="B70">
        <v>13</v>
      </c>
      <c r="C70">
        <v>51</v>
      </c>
      <c r="D70" t="str">
        <f t="shared" si="0"/>
        <v>1351</v>
      </c>
      <c r="E70" s="80"/>
    </row>
    <row r="71" spans="2:5" ht="14.25">
      <c r="B71">
        <v>13</v>
      </c>
      <c r="C71">
        <v>52</v>
      </c>
      <c r="D71" t="str">
        <f t="shared" si="0"/>
        <v>1352</v>
      </c>
      <c r="E71" s="80"/>
    </row>
    <row r="72" spans="2:5" ht="14.25">
      <c r="B72">
        <v>13</v>
      </c>
      <c r="C72">
        <v>53</v>
      </c>
      <c r="D72" t="str">
        <f t="shared" si="0"/>
        <v>1353</v>
      </c>
      <c r="E72" s="80"/>
    </row>
    <row r="73" spans="2:5" ht="14.25">
      <c r="B73">
        <v>13</v>
      </c>
      <c r="C73">
        <v>54</v>
      </c>
      <c r="D73" t="str">
        <f t="shared" si="0"/>
        <v>1354</v>
      </c>
      <c r="E73" s="80"/>
    </row>
    <row r="74" spans="2:5" ht="14.25">
      <c r="B74">
        <v>13</v>
      </c>
      <c r="C74">
        <v>55</v>
      </c>
      <c r="D74" t="str">
        <f t="shared" si="0"/>
        <v>1355</v>
      </c>
      <c r="E74" s="80"/>
    </row>
    <row r="75" spans="2:5" ht="14.25">
      <c r="B75">
        <v>13</v>
      </c>
      <c r="C75">
        <v>56</v>
      </c>
      <c r="D75" t="str">
        <f t="shared" si="0"/>
        <v>1356</v>
      </c>
      <c r="E75" s="80"/>
    </row>
    <row r="76" spans="2:5" ht="14.25">
      <c r="B76">
        <v>13</v>
      </c>
      <c r="C76">
        <v>57</v>
      </c>
      <c r="D76" t="str">
        <f t="shared" si="0"/>
        <v>1357</v>
      </c>
      <c r="E76" s="80"/>
    </row>
    <row r="77" spans="2:5" ht="14.25">
      <c r="B77">
        <v>13</v>
      </c>
      <c r="C77">
        <v>58</v>
      </c>
      <c r="D77" t="str">
        <f t="shared" si="0"/>
        <v>1358</v>
      </c>
      <c r="E77" s="80"/>
    </row>
    <row r="78" spans="2:5" ht="14.25">
      <c r="B78">
        <v>13</v>
      </c>
      <c r="C78">
        <v>59</v>
      </c>
      <c r="D78" t="str">
        <f t="shared" si="0"/>
        <v>1359</v>
      </c>
      <c r="E78" s="80"/>
    </row>
    <row r="79" spans="2:5" ht="14.25">
      <c r="B79">
        <v>13</v>
      </c>
      <c r="C79">
        <v>60</v>
      </c>
      <c r="D79" t="str">
        <f t="shared" si="0"/>
        <v>1360</v>
      </c>
      <c r="E79" s="80"/>
    </row>
    <row r="80" spans="2:5" ht="14.25">
      <c r="B80">
        <v>13</v>
      </c>
      <c r="C80">
        <v>61</v>
      </c>
      <c r="D80" t="str">
        <f t="shared" si="0"/>
        <v>1361</v>
      </c>
      <c r="E80" s="80"/>
    </row>
    <row r="81" spans="2:5" ht="14.25">
      <c r="B81">
        <v>13</v>
      </c>
      <c r="C81">
        <v>62</v>
      </c>
      <c r="D81" t="str">
        <f t="shared" si="0"/>
        <v>1362</v>
      </c>
      <c r="E81" s="80"/>
    </row>
    <row r="82" spans="2:5" ht="14.25">
      <c r="B82">
        <v>13</v>
      </c>
      <c r="C82">
        <v>63</v>
      </c>
      <c r="D82" t="str">
        <f t="shared" si="0"/>
        <v>1363</v>
      </c>
      <c r="E82" s="80"/>
    </row>
    <row r="83" spans="2:5" ht="14.25">
      <c r="B83">
        <v>13</v>
      </c>
      <c r="C83">
        <v>64</v>
      </c>
      <c r="D83" t="str">
        <f t="shared" si="0"/>
        <v>1364</v>
      </c>
      <c r="E83" s="80"/>
    </row>
    <row r="84" spans="2:5" ht="14.25">
      <c r="B84">
        <v>13</v>
      </c>
      <c r="C84">
        <v>65</v>
      </c>
      <c r="D84" t="str">
        <f t="shared" si="0"/>
        <v>1365</v>
      </c>
      <c r="E84" s="80"/>
    </row>
    <row r="85" spans="2:5" ht="14.25">
      <c r="B85">
        <v>14</v>
      </c>
      <c r="C85">
        <v>50</v>
      </c>
      <c r="D85" t="str">
        <f t="shared" si="0"/>
        <v>1450</v>
      </c>
      <c r="E85" s="80"/>
    </row>
    <row r="86" spans="2:5" ht="14.25">
      <c r="B86">
        <v>14</v>
      </c>
      <c r="C86">
        <v>51</v>
      </c>
      <c r="D86" t="str">
        <f aca="true" t="shared" si="1" ref="D86:D149">CONCATENATE(B86,C86)</f>
        <v>1451</v>
      </c>
      <c r="E86" s="80"/>
    </row>
    <row r="87" spans="2:5" ht="14.25">
      <c r="B87">
        <v>14</v>
      </c>
      <c r="C87">
        <v>52</v>
      </c>
      <c r="D87" t="str">
        <f t="shared" si="1"/>
        <v>1452</v>
      </c>
      <c r="E87" s="80"/>
    </row>
    <row r="88" spans="2:5" ht="14.25">
      <c r="B88">
        <v>14</v>
      </c>
      <c r="C88">
        <v>53</v>
      </c>
      <c r="D88" t="str">
        <f t="shared" si="1"/>
        <v>1453</v>
      </c>
      <c r="E88" s="80"/>
    </row>
    <row r="89" spans="2:5" ht="14.25">
      <c r="B89">
        <v>14</v>
      </c>
      <c r="C89">
        <v>54</v>
      </c>
      <c r="D89" t="str">
        <f t="shared" si="1"/>
        <v>1454</v>
      </c>
      <c r="E89" s="80"/>
    </row>
    <row r="90" spans="2:5" ht="14.25">
      <c r="B90">
        <v>14</v>
      </c>
      <c r="C90">
        <v>55</v>
      </c>
      <c r="D90" t="str">
        <f t="shared" si="1"/>
        <v>1455</v>
      </c>
      <c r="E90" s="80"/>
    </row>
    <row r="91" spans="2:5" ht="14.25">
      <c r="B91">
        <v>14</v>
      </c>
      <c r="C91">
        <v>56</v>
      </c>
      <c r="D91" t="str">
        <f t="shared" si="1"/>
        <v>1456</v>
      </c>
      <c r="E91" s="80"/>
    </row>
    <row r="92" spans="2:5" ht="14.25">
      <c r="B92">
        <v>14</v>
      </c>
      <c r="C92">
        <v>57</v>
      </c>
      <c r="D92" t="str">
        <f t="shared" si="1"/>
        <v>1457</v>
      </c>
      <c r="E92" s="80"/>
    </row>
    <row r="93" spans="2:5" ht="14.25">
      <c r="B93">
        <v>14</v>
      </c>
      <c r="C93">
        <v>58</v>
      </c>
      <c r="D93" t="str">
        <f t="shared" si="1"/>
        <v>1458</v>
      </c>
      <c r="E93" s="80"/>
    </row>
    <row r="94" spans="2:5" ht="14.25">
      <c r="B94">
        <v>14</v>
      </c>
      <c r="C94">
        <v>59</v>
      </c>
      <c r="D94" t="str">
        <f t="shared" si="1"/>
        <v>1459</v>
      </c>
      <c r="E94" s="80"/>
    </row>
    <row r="95" spans="2:5" ht="14.25">
      <c r="B95">
        <v>14</v>
      </c>
      <c r="C95">
        <v>60</v>
      </c>
      <c r="D95" t="str">
        <f t="shared" si="1"/>
        <v>1460</v>
      </c>
      <c r="E95" s="80"/>
    </row>
    <row r="96" spans="2:5" ht="14.25">
      <c r="B96">
        <v>14</v>
      </c>
      <c r="C96">
        <v>61</v>
      </c>
      <c r="D96" t="str">
        <f t="shared" si="1"/>
        <v>1461</v>
      </c>
      <c r="E96" s="80"/>
    </row>
    <row r="97" spans="2:5" ht="14.25">
      <c r="B97">
        <v>14</v>
      </c>
      <c r="C97">
        <v>62</v>
      </c>
      <c r="D97" t="str">
        <f t="shared" si="1"/>
        <v>1462</v>
      </c>
      <c r="E97" s="80"/>
    </row>
    <row r="98" spans="2:5" ht="14.25">
      <c r="B98">
        <v>14</v>
      </c>
      <c r="C98">
        <v>63</v>
      </c>
      <c r="D98" t="str">
        <f t="shared" si="1"/>
        <v>1463</v>
      </c>
      <c r="E98" s="80"/>
    </row>
    <row r="99" spans="2:5" ht="14.25">
      <c r="B99">
        <v>14</v>
      </c>
      <c r="C99">
        <v>64</v>
      </c>
      <c r="D99" t="str">
        <f t="shared" si="1"/>
        <v>1464</v>
      </c>
      <c r="E99" s="80"/>
    </row>
    <row r="100" spans="2:5" ht="14.25">
      <c r="B100">
        <v>14</v>
      </c>
      <c r="C100">
        <v>65</v>
      </c>
      <c r="D100" t="str">
        <f t="shared" si="1"/>
        <v>1465</v>
      </c>
      <c r="E100" s="80"/>
    </row>
    <row r="101" spans="2:5" ht="14.25">
      <c r="B101">
        <v>15</v>
      </c>
      <c r="C101">
        <v>50</v>
      </c>
      <c r="D101" t="str">
        <f t="shared" si="1"/>
        <v>1550</v>
      </c>
      <c r="E101" s="80"/>
    </row>
    <row r="102" spans="2:5" ht="14.25">
      <c r="B102">
        <v>15</v>
      </c>
      <c r="C102">
        <v>51</v>
      </c>
      <c r="D102" t="str">
        <f t="shared" si="1"/>
        <v>1551</v>
      </c>
      <c r="E102" s="80"/>
    </row>
    <row r="103" spans="2:5" ht="14.25">
      <c r="B103">
        <v>15</v>
      </c>
      <c r="C103">
        <v>52</v>
      </c>
      <c r="D103" t="str">
        <f t="shared" si="1"/>
        <v>1552</v>
      </c>
      <c r="E103" s="80"/>
    </row>
    <row r="104" spans="2:5" ht="14.25">
      <c r="B104">
        <v>15</v>
      </c>
      <c r="C104">
        <v>53</v>
      </c>
      <c r="D104" t="str">
        <f t="shared" si="1"/>
        <v>1553</v>
      </c>
      <c r="E104" s="80"/>
    </row>
    <row r="105" spans="2:5" ht="14.25">
      <c r="B105">
        <v>15</v>
      </c>
      <c r="C105">
        <v>54</v>
      </c>
      <c r="D105" t="str">
        <f t="shared" si="1"/>
        <v>1554</v>
      </c>
      <c r="E105" s="80"/>
    </row>
    <row r="106" spans="2:5" ht="14.25">
      <c r="B106">
        <v>15</v>
      </c>
      <c r="C106">
        <v>55</v>
      </c>
      <c r="D106" t="str">
        <f t="shared" si="1"/>
        <v>1555</v>
      </c>
      <c r="E106" s="80"/>
    </row>
    <row r="107" spans="2:5" ht="14.25">
      <c r="B107">
        <v>15</v>
      </c>
      <c r="C107">
        <v>56</v>
      </c>
      <c r="D107" t="str">
        <f t="shared" si="1"/>
        <v>1556</v>
      </c>
      <c r="E107" s="80"/>
    </row>
    <row r="108" spans="2:5" ht="14.25">
      <c r="B108">
        <v>15</v>
      </c>
      <c r="C108">
        <v>57</v>
      </c>
      <c r="D108" t="str">
        <f t="shared" si="1"/>
        <v>1557</v>
      </c>
      <c r="E108" s="80"/>
    </row>
    <row r="109" spans="2:5" ht="14.25">
      <c r="B109">
        <v>15</v>
      </c>
      <c r="C109">
        <v>58</v>
      </c>
      <c r="D109" t="str">
        <f t="shared" si="1"/>
        <v>1558</v>
      </c>
      <c r="E109" s="80"/>
    </row>
    <row r="110" spans="2:5" ht="14.25">
      <c r="B110">
        <v>15</v>
      </c>
      <c r="C110">
        <v>59</v>
      </c>
      <c r="D110" t="str">
        <f t="shared" si="1"/>
        <v>1559</v>
      </c>
      <c r="E110" s="80"/>
    </row>
    <row r="111" spans="2:5" ht="14.25">
      <c r="B111">
        <v>15</v>
      </c>
      <c r="C111">
        <v>60</v>
      </c>
      <c r="D111" t="str">
        <f t="shared" si="1"/>
        <v>1560</v>
      </c>
      <c r="E111" s="80"/>
    </row>
    <row r="112" spans="2:5" ht="14.25">
      <c r="B112">
        <v>15</v>
      </c>
      <c r="C112">
        <v>61</v>
      </c>
      <c r="D112" t="str">
        <f t="shared" si="1"/>
        <v>1561</v>
      </c>
      <c r="E112" s="80"/>
    </row>
    <row r="113" spans="2:5" ht="14.25">
      <c r="B113">
        <v>15</v>
      </c>
      <c r="C113">
        <v>62</v>
      </c>
      <c r="D113" t="str">
        <f t="shared" si="1"/>
        <v>1562</v>
      </c>
      <c r="E113" s="80"/>
    </row>
    <row r="114" spans="2:5" ht="14.25">
      <c r="B114">
        <v>15</v>
      </c>
      <c r="C114">
        <v>63</v>
      </c>
      <c r="D114" t="str">
        <f t="shared" si="1"/>
        <v>1563</v>
      </c>
      <c r="E114" s="80"/>
    </row>
    <row r="115" spans="2:5" ht="14.25">
      <c r="B115">
        <v>15</v>
      </c>
      <c r="C115">
        <v>64</v>
      </c>
      <c r="D115" t="str">
        <f t="shared" si="1"/>
        <v>1564</v>
      </c>
      <c r="E115" s="80"/>
    </row>
    <row r="116" spans="2:5" ht="14.25">
      <c r="B116">
        <v>15</v>
      </c>
      <c r="C116">
        <v>65</v>
      </c>
      <c r="D116" t="str">
        <f t="shared" si="1"/>
        <v>1565</v>
      </c>
      <c r="E116" s="80"/>
    </row>
    <row r="117" spans="2:5" ht="14.25">
      <c r="B117">
        <v>16</v>
      </c>
      <c r="C117">
        <v>50</v>
      </c>
      <c r="D117" t="str">
        <f t="shared" si="1"/>
        <v>1650</v>
      </c>
      <c r="E117" s="80"/>
    </row>
    <row r="118" spans="2:5" ht="14.25">
      <c r="B118">
        <v>16</v>
      </c>
      <c r="C118">
        <v>51</v>
      </c>
      <c r="D118" t="str">
        <f t="shared" si="1"/>
        <v>1651</v>
      </c>
      <c r="E118" s="80"/>
    </row>
    <row r="119" spans="2:5" ht="14.25">
      <c r="B119">
        <v>16</v>
      </c>
      <c r="C119">
        <v>52</v>
      </c>
      <c r="D119" t="str">
        <f t="shared" si="1"/>
        <v>1652</v>
      </c>
      <c r="E119" s="80"/>
    </row>
    <row r="120" spans="2:5" ht="14.25">
      <c r="B120">
        <v>16</v>
      </c>
      <c r="C120">
        <v>53</v>
      </c>
      <c r="D120" t="str">
        <f t="shared" si="1"/>
        <v>1653</v>
      </c>
      <c r="E120" s="80"/>
    </row>
    <row r="121" spans="2:5" ht="14.25">
      <c r="B121">
        <v>16</v>
      </c>
      <c r="C121">
        <v>54</v>
      </c>
      <c r="D121" t="str">
        <f t="shared" si="1"/>
        <v>1654</v>
      </c>
      <c r="E121" s="80"/>
    </row>
    <row r="122" spans="2:5" ht="14.25">
      <c r="B122">
        <v>16</v>
      </c>
      <c r="C122">
        <v>55</v>
      </c>
      <c r="D122" t="str">
        <f t="shared" si="1"/>
        <v>1655</v>
      </c>
      <c r="E122" s="80"/>
    </row>
    <row r="123" spans="2:5" ht="14.25">
      <c r="B123">
        <v>16</v>
      </c>
      <c r="C123">
        <v>56</v>
      </c>
      <c r="D123" t="str">
        <f t="shared" si="1"/>
        <v>1656</v>
      </c>
      <c r="E123" s="80"/>
    </row>
    <row r="124" spans="2:5" ht="14.25">
      <c r="B124">
        <v>16</v>
      </c>
      <c r="C124">
        <v>57</v>
      </c>
      <c r="D124" t="str">
        <f t="shared" si="1"/>
        <v>1657</v>
      </c>
      <c r="E124" s="80"/>
    </row>
    <row r="125" spans="2:5" ht="14.25">
      <c r="B125">
        <v>16</v>
      </c>
      <c r="C125">
        <v>58</v>
      </c>
      <c r="D125" t="str">
        <f t="shared" si="1"/>
        <v>1658</v>
      </c>
      <c r="E125" s="80"/>
    </row>
    <row r="126" spans="2:5" ht="14.25">
      <c r="B126">
        <v>16</v>
      </c>
      <c r="C126">
        <v>59</v>
      </c>
      <c r="D126" t="str">
        <f t="shared" si="1"/>
        <v>1659</v>
      </c>
      <c r="E126" s="80"/>
    </row>
    <row r="127" spans="2:5" ht="14.25">
      <c r="B127">
        <v>16</v>
      </c>
      <c r="C127">
        <v>60</v>
      </c>
      <c r="D127" t="str">
        <f t="shared" si="1"/>
        <v>1660</v>
      </c>
      <c r="E127" s="80"/>
    </row>
    <row r="128" spans="2:5" ht="14.25">
      <c r="B128">
        <v>16</v>
      </c>
      <c r="C128">
        <v>61</v>
      </c>
      <c r="D128" t="str">
        <f t="shared" si="1"/>
        <v>1661</v>
      </c>
      <c r="E128" s="80"/>
    </row>
    <row r="129" spans="2:5" ht="14.25">
      <c r="B129">
        <v>16</v>
      </c>
      <c r="C129">
        <v>62</v>
      </c>
      <c r="D129" t="str">
        <f t="shared" si="1"/>
        <v>1662</v>
      </c>
      <c r="E129" s="80"/>
    </row>
    <row r="130" spans="2:5" ht="14.25">
      <c r="B130">
        <v>16</v>
      </c>
      <c r="C130">
        <v>63</v>
      </c>
      <c r="D130" t="str">
        <f t="shared" si="1"/>
        <v>1663</v>
      </c>
      <c r="E130" s="80"/>
    </row>
    <row r="131" spans="2:5" ht="14.25">
      <c r="B131">
        <v>16</v>
      </c>
      <c r="C131">
        <v>64</v>
      </c>
      <c r="D131" t="str">
        <f t="shared" si="1"/>
        <v>1664</v>
      </c>
      <c r="E131" s="80"/>
    </row>
    <row r="132" spans="2:5" ht="14.25">
      <c r="B132">
        <v>16</v>
      </c>
      <c r="C132">
        <v>65</v>
      </c>
      <c r="D132" t="str">
        <f t="shared" si="1"/>
        <v>1665</v>
      </c>
      <c r="E132" s="80"/>
    </row>
    <row r="133" spans="2:5" ht="14.25">
      <c r="B133">
        <v>17</v>
      </c>
      <c r="C133">
        <v>50</v>
      </c>
      <c r="D133" t="str">
        <f t="shared" si="1"/>
        <v>1750</v>
      </c>
      <c r="E133" s="80"/>
    </row>
    <row r="134" spans="2:5" ht="14.25">
      <c r="B134">
        <v>17</v>
      </c>
      <c r="C134">
        <v>51</v>
      </c>
      <c r="D134" t="str">
        <f t="shared" si="1"/>
        <v>1751</v>
      </c>
      <c r="E134" s="80"/>
    </row>
    <row r="135" spans="2:5" ht="14.25">
      <c r="B135">
        <v>17</v>
      </c>
      <c r="C135">
        <v>52</v>
      </c>
      <c r="D135" t="str">
        <f t="shared" si="1"/>
        <v>1752</v>
      </c>
      <c r="E135" s="80"/>
    </row>
    <row r="136" spans="2:5" ht="14.25">
      <c r="B136">
        <v>17</v>
      </c>
      <c r="C136">
        <v>53</v>
      </c>
      <c r="D136" t="str">
        <f t="shared" si="1"/>
        <v>1753</v>
      </c>
      <c r="E136" s="80"/>
    </row>
    <row r="137" spans="2:5" ht="14.25">
      <c r="B137">
        <v>17</v>
      </c>
      <c r="C137">
        <v>54</v>
      </c>
      <c r="D137" t="str">
        <f t="shared" si="1"/>
        <v>1754</v>
      </c>
      <c r="E137" s="80"/>
    </row>
    <row r="138" spans="2:5" ht="14.25">
      <c r="B138">
        <v>17</v>
      </c>
      <c r="C138">
        <v>55</v>
      </c>
      <c r="D138" t="str">
        <f t="shared" si="1"/>
        <v>1755</v>
      </c>
      <c r="E138" s="80"/>
    </row>
    <row r="139" spans="2:5" ht="14.25">
      <c r="B139">
        <v>17</v>
      </c>
      <c r="C139">
        <v>56</v>
      </c>
      <c r="D139" t="str">
        <f t="shared" si="1"/>
        <v>1756</v>
      </c>
      <c r="E139" s="80"/>
    </row>
    <row r="140" spans="2:5" ht="14.25">
      <c r="B140">
        <v>17</v>
      </c>
      <c r="C140">
        <v>57</v>
      </c>
      <c r="D140" t="str">
        <f t="shared" si="1"/>
        <v>1757</v>
      </c>
      <c r="E140" s="80"/>
    </row>
    <row r="141" spans="2:5" ht="14.25">
      <c r="B141">
        <v>17</v>
      </c>
      <c r="C141">
        <v>58</v>
      </c>
      <c r="D141" t="str">
        <f t="shared" si="1"/>
        <v>1758</v>
      </c>
      <c r="E141" s="80"/>
    </row>
    <row r="142" spans="2:5" ht="14.25">
      <c r="B142">
        <v>17</v>
      </c>
      <c r="C142">
        <v>59</v>
      </c>
      <c r="D142" t="str">
        <f t="shared" si="1"/>
        <v>1759</v>
      </c>
      <c r="E142" s="80"/>
    </row>
    <row r="143" spans="2:5" ht="14.25">
      <c r="B143">
        <v>17</v>
      </c>
      <c r="C143">
        <v>60</v>
      </c>
      <c r="D143" t="str">
        <f t="shared" si="1"/>
        <v>1760</v>
      </c>
      <c r="E143" s="80"/>
    </row>
    <row r="144" spans="2:5" ht="14.25">
      <c r="B144">
        <v>17</v>
      </c>
      <c r="C144">
        <v>61</v>
      </c>
      <c r="D144" t="str">
        <f t="shared" si="1"/>
        <v>1761</v>
      </c>
      <c r="E144" s="80"/>
    </row>
    <row r="145" spans="2:5" ht="14.25">
      <c r="B145">
        <v>17</v>
      </c>
      <c r="C145">
        <v>62</v>
      </c>
      <c r="D145" t="str">
        <f t="shared" si="1"/>
        <v>1762</v>
      </c>
      <c r="E145" s="80"/>
    </row>
    <row r="146" spans="2:5" ht="14.25">
      <c r="B146">
        <v>17</v>
      </c>
      <c r="C146">
        <v>63</v>
      </c>
      <c r="D146" t="str">
        <f t="shared" si="1"/>
        <v>1763</v>
      </c>
      <c r="E146" s="80"/>
    </row>
    <row r="147" spans="2:5" ht="14.25">
      <c r="B147">
        <v>17</v>
      </c>
      <c r="C147">
        <v>64</v>
      </c>
      <c r="D147" t="str">
        <f t="shared" si="1"/>
        <v>1764</v>
      </c>
      <c r="E147" s="80"/>
    </row>
    <row r="148" spans="2:5" ht="14.25">
      <c r="B148">
        <v>17</v>
      </c>
      <c r="C148">
        <v>65</v>
      </c>
      <c r="D148" t="str">
        <f t="shared" si="1"/>
        <v>1765</v>
      </c>
      <c r="E148" s="80"/>
    </row>
    <row r="149" spans="2:5" ht="14.25">
      <c r="B149">
        <v>18</v>
      </c>
      <c r="C149">
        <v>50</v>
      </c>
      <c r="D149" t="str">
        <f t="shared" si="1"/>
        <v>1850</v>
      </c>
      <c r="E149" s="80"/>
    </row>
    <row r="150" spans="2:5" ht="14.25">
      <c r="B150">
        <v>18</v>
      </c>
      <c r="C150">
        <v>51</v>
      </c>
      <c r="D150" t="str">
        <f aca="true" t="shared" si="2" ref="D150:D196">CONCATENATE(B150,C150)</f>
        <v>1851</v>
      </c>
      <c r="E150" s="80"/>
    </row>
    <row r="151" spans="2:5" ht="14.25">
      <c r="B151">
        <v>18</v>
      </c>
      <c r="C151">
        <v>52</v>
      </c>
      <c r="D151" t="str">
        <f t="shared" si="2"/>
        <v>1852</v>
      </c>
      <c r="E151" s="80"/>
    </row>
    <row r="152" spans="2:5" ht="14.25">
      <c r="B152">
        <v>18</v>
      </c>
      <c r="C152">
        <v>53</v>
      </c>
      <c r="D152" t="str">
        <f t="shared" si="2"/>
        <v>1853</v>
      </c>
      <c r="E152" s="80"/>
    </row>
    <row r="153" spans="2:5" ht="14.25">
      <c r="B153">
        <v>18</v>
      </c>
      <c r="C153">
        <v>54</v>
      </c>
      <c r="D153" t="str">
        <f t="shared" si="2"/>
        <v>1854</v>
      </c>
      <c r="E153" s="80"/>
    </row>
    <row r="154" spans="2:5" ht="14.25">
      <c r="B154">
        <v>18</v>
      </c>
      <c r="C154">
        <v>55</v>
      </c>
      <c r="D154" t="str">
        <f t="shared" si="2"/>
        <v>1855</v>
      </c>
      <c r="E154" s="80"/>
    </row>
    <row r="155" spans="2:5" ht="14.25">
      <c r="B155">
        <v>18</v>
      </c>
      <c r="C155">
        <v>56</v>
      </c>
      <c r="D155" t="str">
        <f t="shared" si="2"/>
        <v>1856</v>
      </c>
      <c r="E155" s="80"/>
    </row>
    <row r="156" spans="2:5" ht="14.25">
      <c r="B156">
        <v>18</v>
      </c>
      <c r="C156">
        <v>57</v>
      </c>
      <c r="D156" t="str">
        <f t="shared" si="2"/>
        <v>1857</v>
      </c>
      <c r="E156" s="80"/>
    </row>
    <row r="157" spans="2:5" ht="14.25">
      <c r="B157">
        <v>18</v>
      </c>
      <c r="C157">
        <v>58</v>
      </c>
      <c r="D157" t="str">
        <f t="shared" si="2"/>
        <v>1858</v>
      </c>
      <c r="E157" s="80"/>
    </row>
    <row r="158" spans="2:5" ht="14.25">
      <c r="B158">
        <v>18</v>
      </c>
      <c r="C158">
        <v>59</v>
      </c>
      <c r="D158" t="str">
        <f t="shared" si="2"/>
        <v>1859</v>
      </c>
      <c r="E158" s="80"/>
    </row>
    <row r="159" spans="2:5" ht="14.25">
      <c r="B159">
        <v>18</v>
      </c>
      <c r="C159">
        <v>60</v>
      </c>
      <c r="D159" t="str">
        <f t="shared" si="2"/>
        <v>1860</v>
      </c>
      <c r="E159" s="80"/>
    </row>
    <row r="160" spans="2:5" ht="14.25">
      <c r="B160">
        <v>18</v>
      </c>
      <c r="C160">
        <v>61</v>
      </c>
      <c r="D160" t="str">
        <f t="shared" si="2"/>
        <v>1861</v>
      </c>
      <c r="E160" s="80"/>
    </row>
    <row r="161" spans="2:5" ht="14.25">
      <c r="B161">
        <v>18</v>
      </c>
      <c r="C161">
        <v>62</v>
      </c>
      <c r="D161" t="str">
        <f t="shared" si="2"/>
        <v>1862</v>
      </c>
      <c r="E161" s="80"/>
    </row>
    <row r="162" spans="2:5" ht="14.25">
      <c r="B162">
        <v>18</v>
      </c>
      <c r="C162">
        <v>63</v>
      </c>
      <c r="D162" t="str">
        <f t="shared" si="2"/>
        <v>1863</v>
      </c>
      <c r="E162" s="80"/>
    </row>
    <row r="163" spans="2:5" ht="14.25">
      <c r="B163">
        <v>18</v>
      </c>
      <c r="C163">
        <v>64</v>
      </c>
      <c r="D163" t="str">
        <f t="shared" si="2"/>
        <v>1864</v>
      </c>
      <c r="E163" s="80"/>
    </row>
    <row r="164" spans="2:5" ht="14.25">
      <c r="B164">
        <v>18</v>
      </c>
      <c r="C164">
        <v>65</v>
      </c>
      <c r="D164" t="str">
        <f t="shared" si="2"/>
        <v>1865</v>
      </c>
      <c r="E164" s="80"/>
    </row>
    <row r="165" spans="2:5" ht="14.25">
      <c r="B165">
        <v>19</v>
      </c>
      <c r="C165">
        <v>50</v>
      </c>
      <c r="D165" t="str">
        <f t="shared" si="2"/>
        <v>1950</v>
      </c>
      <c r="E165" s="80"/>
    </row>
    <row r="166" spans="2:5" ht="14.25">
      <c r="B166">
        <v>19</v>
      </c>
      <c r="C166">
        <v>51</v>
      </c>
      <c r="D166" t="str">
        <f t="shared" si="2"/>
        <v>1951</v>
      </c>
      <c r="E166" s="80"/>
    </row>
    <row r="167" spans="2:5" ht="14.25">
      <c r="B167">
        <v>19</v>
      </c>
      <c r="C167">
        <v>52</v>
      </c>
      <c r="D167" t="str">
        <f t="shared" si="2"/>
        <v>1952</v>
      </c>
      <c r="E167" s="80"/>
    </row>
    <row r="168" spans="2:5" ht="14.25">
      <c r="B168">
        <v>19</v>
      </c>
      <c r="C168">
        <v>53</v>
      </c>
      <c r="D168" t="str">
        <f t="shared" si="2"/>
        <v>1953</v>
      </c>
      <c r="E168" s="80"/>
    </row>
    <row r="169" spans="2:5" ht="14.25">
      <c r="B169">
        <v>19</v>
      </c>
      <c r="C169">
        <v>54</v>
      </c>
      <c r="D169" t="str">
        <f t="shared" si="2"/>
        <v>1954</v>
      </c>
      <c r="E169" s="80"/>
    </row>
    <row r="170" spans="2:5" ht="14.25">
      <c r="B170">
        <v>19</v>
      </c>
      <c r="C170">
        <v>55</v>
      </c>
      <c r="D170" t="str">
        <f t="shared" si="2"/>
        <v>1955</v>
      </c>
      <c r="E170" s="80"/>
    </row>
    <row r="171" spans="2:5" ht="14.25">
      <c r="B171">
        <v>19</v>
      </c>
      <c r="C171">
        <v>56</v>
      </c>
      <c r="D171" t="str">
        <f t="shared" si="2"/>
        <v>1956</v>
      </c>
      <c r="E171" s="80"/>
    </row>
    <row r="172" spans="2:5" ht="14.25">
      <c r="B172">
        <v>19</v>
      </c>
      <c r="C172">
        <v>57</v>
      </c>
      <c r="D172" t="str">
        <f t="shared" si="2"/>
        <v>1957</v>
      </c>
      <c r="E172" s="80"/>
    </row>
    <row r="173" spans="2:5" ht="14.25">
      <c r="B173">
        <v>19</v>
      </c>
      <c r="C173">
        <v>58</v>
      </c>
      <c r="D173" t="str">
        <f t="shared" si="2"/>
        <v>1958</v>
      </c>
      <c r="E173" s="80"/>
    </row>
    <row r="174" spans="2:5" ht="14.25">
      <c r="B174">
        <v>19</v>
      </c>
      <c r="C174">
        <v>59</v>
      </c>
      <c r="D174" t="str">
        <f t="shared" si="2"/>
        <v>1959</v>
      </c>
      <c r="E174" s="80"/>
    </row>
    <row r="175" spans="2:5" ht="14.25">
      <c r="B175">
        <v>19</v>
      </c>
      <c r="C175">
        <v>60</v>
      </c>
      <c r="D175" t="str">
        <f t="shared" si="2"/>
        <v>1960</v>
      </c>
      <c r="E175" s="80"/>
    </row>
    <row r="176" spans="2:5" ht="14.25">
      <c r="B176">
        <v>19</v>
      </c>
      <c r="C176">
        <v>61</v>
      </c>
      <c r="D176" t="str">
        <f t="shared" si="2"/>
        <v>1961</v>
      </c>
      <c r="E176" s="80"/>
    </row>
    <row r="177" spans="2:5" ht="14.25">
      <c r="B177">
        <v>19</v>
      </c>
      <c r="C177">
        <v>62</v>
      </c>
      <c r="D177" t="str">
        <f t="shared" si="2"/>
        <v>1962</v>
      </c>
      <c r="E177" s="80"/>
    </row>
    <row r="178" spans="2:5" ht="14.25">
      <c r="B178">
        <v>19</v>
      </c>
      <c r="C178">
        <v>63</v>
      </c>
      <c r="D178" t="str">
        <f t="shared" si="2"/>
        <v>1963</v>
      </c>
      <c r="E178" s="80"/>
    </row>
    <row r="179" spans="2:5" ht="14.25">
      <c r="B179">
        <v>19</v>
      </c>
      <c r="C179">
        <v>64</v>
      </c>
      <c r="D179" t="str">
        <f t="shared" si="2"/>
        <v>1964</v>
      </c>
      <c r="E179" s="80"/>
    </row>
    <row r="180" spans="2:5" ht="14.25">
      <c r="B180">
        <v>19</v>
      </c>
      <c r="C180">
        <v>65</v>
      </c>
      <c r="D180" t="str">
        <f t="shared" si="2"/>
        <v>1965</v>
      </c>
      <c r="E180" s="80"/>
    </row>
    <row r="181" spans="2:5" ht="14.25">
      <c r="B181">
        <v>20</v>
      </c>
      <c r="C181">
        <v>50</v>
      </c>
      <c r="D181" t="str">
        <f t="shared" si="2"/>
        <v>2050</v>
      </c>
      <c r="E181" s="80"/>
    </row>
    <row r="182" spans="2:5" ht="14.25">
      <c r="B182">
        <v>20</v>
      </c>
      <c r="C182">
        <v>51</v>
      </c>
      <c r="D182" t="str">
        <f t="shared" si="2"/>
        <v>2051</v>
      </c>
      <c r="E182" s="80"/>
    </row>
    <row r="183" spans="2:5" ht="14.25">
      <c r="B183">
        <v>20</v>
      </c>
      <c r="C183">
        <v>52</v>
      </c>
      <c r="D183" t="str">
        <f t="shared" si="2"/>
        <v>2052</v>
      </c>
      <c r="E183" s="80"/>
    </row>
    <row r="184" spans="2:5" ht="14.25">
      <c r="B184">
        <v>20</v>
      </c>
      <c r="C184">
        <v>53</v>
      </c>
      <c r="D184" t="str">
        <f t="shared" si="2"/>
        <v>2053</v>
      </c>
      <c r="E184" s="80"/>
    </row>
    <row r="185" spans="2:5" ht="14.25">
      <c r="B185">
        <v>20</v>
      </c>
      <c r="C185">
        <v>54</v>
      </c>
      <c r="D185" t="str">
        <f t="shared" si="2"/>
        <v>2054</v>
      </c>
      <c r="E185" s="80"/>
    </row>
    <row r="186" spans="2:5" ht="14.25">
      <c r="B186">
        <v>20</v>
      </c>
      <c r="C186">
        <v>55</v>
      </c>
      <c r="D186" t="str">
        <f t="shared" si="2"/>
        <v>2055</v>
      </c>
      <c r="E186" s="80"/>
    </row>
    <row r="187" spans="2:5" ht="14.25">
      <c r="B187">
        <v>20</v>
      </c>
      <c r="C187">
        <v>56</v>
      </c>
      <c r="D187" t="str">
        <f t="shared" si="2"/>
        <v>2056</v>
      </c>
      <c r="E187" s="80"/>
    </row>
    <row r="188" spans="2:5" ht="14.25">
      <c r="B188">
        <v>20</v>
      </c>
      <c r="C188">
        <v>57</v>
      </c>
      <c r="D188" t="str">
        <f t="shared" si="2"/>
        <v>2057</v>
      </c>
      <c r="E188" s="80"/>
    </row>
    <row r="189" spans="2:5" ht="14.25">
      <c r="B189">
        <v>20</v>
      </c>
      <c r="C189">
        <v>58</v>
      </c>
      <c r="D189" t="str">
        <f t="shared" si="2"/>
        <v>2058</v>
      </c>
      <c r="E189" s="80"/>
    </row>
    <row r="190" spans="2:5" ht="14.25">
      <c r="B190">
        <v>20</v>
      </c>
      <c r="C190">
        <v>59</v>
      </c>
      <c r="D190" t="str">
        <f t="shared" si="2"/>
        <v>2059</v>
      </c>
      <c r="E190" s="80"/>
    </row>
    <row r="191" spans="2:5" ht="14.25">
      <c r="B191">
        <v>20</v>
      </c>
      <c r="C191">
        <v>60</v>
      </c>
      <c r="D191" t="str">
        <f t="shared" si="2"/>
        <v>2060</v>
      </c>
      <c r="E191" s="80"/>
    </row>
    <row r="192" spans="2:5" ht="14.25">
      <c r="B192">
        <v>20</v>
      </c>
      <c r="C192">
        <v>61</v>
      </c>
      <c r="D192" t="str">
        <f t="shared" si="2"/>
        <v>2061</v>
      </c>
      <c r="E192" s="80"/>
    </row>
    <row r="193" spans="2:5" ht="14.25">
      <c r="B193">
        <v>20</v>
      </c>
      <c r="C193">
        <v>62</v>
      </c>
      <c r="D193" t="str">
        <f t="shared" si="2"/>
        <v>2062</v>
      </c>
      <c r="E193" s="80"/>
    </row>
    <row r="194" spans="2:5" ht="14.25">
      <c r="B194">
        <v>20</v>
      </c>
      <c r="C194">
        <v>63</v>
      </c>
      <c r="D194" t="str">
        <f t="shared" si="2"/>
        <v>2063</v>
      </c>
      <c r="E194" s="80"/>
    </row>
    <row r="195" spans="2:5" ht="14.25">
      <c r="B195">
        <v>20</v>
      </c>
      <c r="C195">
        <v>64</v>
      </c>
      <c r="D195" t="str">
        <f t="shared" si="2"/>
        <v>2064</v>
      </c>
      <c r="E195" s="80"/>
    </row>
    <row r="196" spans="2:5" ht="14.25">
      <c r="B196">
        <v>20</v>
      </c>
      <c r="C196">
        <v>65</v>
      </c>
      <c r="D196" t="str">
        <f t="shared" si="2"/>
        <v>2065</v>
      </c>
      <c r="E196" s="8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 Davis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Guerren Solbach</dc:creator>
  <cp:keywords/>
  <dc:description/>
  <cp:lastModifiedBy>Puja Pannu</cp:lastModifiedBy>
  <cp:lastPrinted>2022-10-12T18:50:06Z</cp:lastPrinted>
  <dcterms:created xsi:type="dcterms:W3CDTF">2017-10-19T21:26:19Z</dcterms:created>
  <dcterms:modified xsi:type="dcterms:W3CDTF">2022-10-24T16:18:09Z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0x0101006DBA122F17326644838F3B16CD4CADD8</vt:lpwstr>
  </property>
  <property fmtid="{D5CDD505-2E9C-101B-9397-08002B2CF9AE}" pid="3" name="MediaServiceImageTags">
    <vt:lpwstr/>
  </property>
</Properties>
</file>